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</sheets>
  <definedNames>
    <definedName name="_xlnm.Print_Area" localSheetId="1">'BRPL'!$A$1:$R$216</definedName>
    <definedName name="_xlnm.Print_Area" localSheetId="2">'BYPL'!$A$1:$Q$169</definedName>
    <definedName name="_xlnm.Print_Area" localSheetId="8">'FINAL EX. SUMMARY'!$A$1:$Q$41</definedName>
    <definedName name="_xlnm.Print_Area" localSheetId="4">'MES'!$A$1:$Q$56</definedName>
    <definedName name="_xlnm.Print_Area" localSheetId="0">'NDPL'!$A$1:$Q$178</definedName>
    <definedName name="_xlnm.Print_Area" localSheetId="5">'Railway'!$A$1:$R$23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<sst xmlns="http://schemas.openxmlformats.org/spreadsheetml/2006/main" count="1752" uniqueCount="494">
  <si>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</si>
  <si>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</si>
  <si>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</si>
  <si>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</si>
  <si>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</si>
  <si>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</si>
  <si>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</si>
  <si>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</si>
  <si>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</si>
  <si>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</si>
  <si>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</si>
  <si>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</si>
  <si>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</si>
  <si>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</si>
  <si>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</si>
  <si>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</si>
  <si>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</si>
  <si>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</si>
  <si>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</si>
  <si>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</si>
  <si>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</si>
  <si>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</si>
  <si>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</si>
  <si>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</si>
  <si>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</si>
  <si>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</si>
  <si>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</si>
  <si>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</si>
  <si>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</si>
  <si>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</si>
  <si>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</si>
  <si>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</si>
  <si>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</si>
  <si>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</si>
  <si>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</si>
  <si>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</si>
  <si>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</si>
  <si>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</si>
  <si>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</si>
  <si>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</si>
  <si>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</si>
  <si>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</si>
  <si>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</si>
  <si>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</si>
  <si>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</si>
  <si>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</si>
  <si>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</si>
  <si>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</si>
  <si>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</si>
  <si>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</si>
  <si>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</si>
  <si>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</si>
  <si>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</si>
  <si>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</si>
  <si>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</si>
  <si>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</si>
  <si>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</si>
  <si>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</si>
  <si>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</si>
  <si>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</si>
  <si>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</si>
  <si>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</si>
  <si>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</si>
  <si>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</si>
  <si>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</si>
  <si>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</si>
  <si>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</si>
  <si>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</si>
  <si>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</si>
  <si>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</si>
  <si>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</si>
  <si>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</si>
  <si>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</si>
  <si>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</si>
  <si>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</si>
  <si>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</si>
  <si>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</si>
  <si>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</si>
  <si>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</si>
  <si>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</si>
  <si>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</si>
  <si>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</si>
  <si>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</si>
  <si>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</si>
  <si>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</si>
  <si>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</si>
  <si>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</si>
  <si>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</si>
  <si>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</si>
  <si>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</si>
  <si>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</si>
  <si>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</si>
  <si>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</si>
  <si>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</si>
  <si>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</si>
  <si>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</si>
  <si>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</si>
  <si>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</si>
  <si>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</si>
  <si>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</si>
  <si>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</si>
  <si>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</si>
  <si>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</si>
  <si>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</si>
  <si>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</si>
  <si>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</si>
  <si>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</si>
  <si>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</si>
  <si>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</si>
  <si>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</si>
  <si>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</si>
  <si>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</si>
  <si>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</si>
  <si>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</si>
  <si>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</si>
  <si>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</si>
  <si>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</si>
  <si>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</si>
  <si>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</si>
  <si>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</si>
  <si>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</si>
  <si>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</si>
  <si>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</si>
  <si>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</si>
  <si>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</si>
  <si>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</si>
  <si>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</si>
  <si>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</si>
  <si>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</si>
  <si>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</si>
  <si>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</si>
  <si>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</si>
  <si>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</si>
  <si>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</si>
  <si>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</si>
  <si>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</si>
  <si>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</si>
  <si>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</si>
  <si>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</si>
  <si>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</si>
  <si>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</si>
  <si>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</si>
  <si>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</si>
  <si>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</si>
  <si>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</si>
  <si>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</si>
  <si>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</si>
  <si>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</si>
  <si>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</si>
  <si>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</si>
  <si>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</si>
  <si>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</si>
  <si>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</si>
  <si>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</si>
  <si>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</si>
  <si>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</si>
  <si>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</si>
  <si>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</si>
  <si>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</si>
  <si>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</si>
  <si>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</si>
  <si>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</si>
  <si>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</si>
  <si>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</si>
  <si>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</si>
  <si>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</si>
  <si>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</si>
  <si>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</si>
  <si>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</si>
  <si>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</si>
  <si>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</si>
  <si>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</si>
  <si>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</si>
  <si>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</si>
  <si>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</si>
  <si>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</si>
  <si>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</si>
  <si>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</si>
  <si>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</si>
  <si>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</si>
  <si>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</si>
  <si>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</si>
  <si>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</si>
  <si>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</si>
  <si>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</si>
  <si>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</si>
  <si>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</si>
  <si>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</si>
  <si>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</si>
  <si>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</si>
  <si>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</si>
  <si>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</si>
  <si>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</si>
  <si>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</si>
  <si>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</si>
  <si>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</si>
  <si>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</si>
  <si>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</si>
  <si>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</si>
  <si>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</si>
  <si>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</si>
  <si>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</si>
  <si>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</si>
  <si>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</si>
  <si>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</si>
  <si>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</si>
  <si>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</si>
  <si>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</si>
  <si>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</si>
  <si>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</si>
  <si>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</si>
  <si>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</si>
  <si>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</si>
  <si>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</si>
  <si>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</si>
  <si>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</si>
  <si>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</si>
  <si>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</si>
  <si>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</si>
  <si>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</si>
  <si>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</si>
  <si>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</si>
  <si>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</si>
  <si>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</si>
  <si>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</si>
  <si>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</si>
  <si>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</si>
  <si>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</si>
  <si>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</si>
  <si>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</si>
  <si>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</si>
  <si>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</si>
  <si>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</si>
  <si>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</si>
  <si>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</si>
  <si>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</si>
  <si>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</si>
  <si>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</si>
  <si>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</si>
  <si>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</si>
  <si>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</si>
  <si>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</si>
  <si>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</si>
  <si>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</si>
  <si>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</si>
  <si>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</si>
  <si>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</si>
  <si>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</si>
  <si>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</si>
  <si>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</si>
  <si>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</si>
  <si>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</si>
  <si>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</si>
  <si>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</si>
  <si>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</si>
  <si>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</si>
  <si>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</si>
  <si>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</si>
  <si>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</si>
  <si>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</si>
  <si>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</si>
  <si>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</si>
  <si>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</si>
  <si>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</si>
  <si>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</si>
  <si>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</si>
  <si>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</si>
  <si>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</si>
  <si>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</si>
  <si>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</si>
  <si>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</si>
  <si>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</si>
  <si>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</si>
  <si>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</si>
  <si>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</si>
  <si>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</si>
  <si>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</si>
  <si>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</si>
  <si>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</si>
  <si>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</si>
  <si>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</si>
  <si>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</si>
  <si>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</si>
  <si>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</si>
  <si>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</si>
  <si>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</si>
  <si>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</si>
  <si>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</si>
  <si>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</si>
  <si>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</si>
  <si>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</si>
  <si>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</si>
  <si>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</si>
  <si>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</si>
  <si>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</si>
  <si>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</si>
  <si>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</si>
  <si>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</si>
  <si>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</si>
  <si>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</si>
  <si>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</si>
  <si>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</si>
  <si>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</si>
  <si>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</si>
  <si>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</si>
  <si>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</si>
  <si>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</si>
  <si>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</si>
  <si>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</si>
  <si>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</si>
  <si>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</si>
  <si>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</si>
  <si>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</si>
  <si>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</si>
  <si>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</si>
  <si>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</si>
  <si>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</si>
  <si>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</si>
  <si>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</si>
  <si>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</si>
  <si>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</si>
  <si>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</si>
  <si>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</si>
  <si>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</si>
  <si>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</si>
  <si>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</si>
  <si>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</si>
  <si>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</si>
  <si>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</si>
  <si>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</si>
  <si>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</si>
  <si>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</si>
  <si>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</si>
  <si>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</si>
  <si>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</si>
  <si>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</si>
  <si>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</si>
  <si>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</si>
  <si>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</si>
  <si>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</si>
  <si>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</si>
  <si>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</si>
  <si>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</si>
  <si>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</si>
  <si>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</si>
  <si>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</si>
  <si>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</si>
  <si>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</si>
  <si>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</si>
  <si>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</si>
  <si>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</si>
  <si>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</si>
  <si>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</si>
  <si>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</si>
  <si>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</si>
  <si>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</si>
  <si>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</si>
  <si>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</si>
  <si>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</si>
  <si>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</si>
  <si>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</si>
  <si>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</si>
  <si>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</si>
  <si>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</si>
  <si>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</si>
  <si>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</si>
  <si>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</si>
  <si>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</si>
  <si>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</si>
  <si>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</si>
  <si>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</si>
  <si>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</si>
  <si>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</si>
  <si>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</si>
  <si>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</si>
  <si>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</si>
  <si>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</si>
  <si>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</si>
  <si>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</si>
  <si>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</si>
  <si>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</si>
  <si>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</si>
  <si>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</si>
  <si>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</si>
  <si>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</si>
  <si>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</si>
  <si>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</si>
  <si>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</si>
  <si>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</si>
  <si>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</si>
  <si>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</si>
  <si>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</si>
  <si>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</si>
  <si>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</si>
  <si>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</si>
  <si>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</si>
  <si>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</si>
  <si>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</si>
  <si>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</si>
  <si>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</si>
  <si>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</si>
  <si>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</si>
  <si>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</si>
  <si>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</si>
  <si>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</si>
  <si>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</si>
  <si>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</si>
  <si>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</si>
  <si>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</si>
  <si>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</si>
  <si>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</si>
  <si>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</si>
  <si>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</si>
  <si>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</si>
  <si>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</si>
  <si>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</si>
  <si>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</si>
  <si>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</si>
  <si>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</si>
  <si>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</si>
  <si>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</si>
  <si>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</si>
  <si>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</si>
  <si>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</si>
  <si>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</si>
  <si>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</si>
  <si>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</si>
  <si>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</si>
  <si>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</si>
  <si>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</si>
  <si>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</si>
  <si>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</si>
  <si>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</si>
  <si>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</si>
  <si>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</si>
  <si>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</si>
  <si>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</si>
  <si>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</si>
  <si>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</si>
  <si>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</si>
  <si>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</si>
  <si>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</si>
  <si>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</si>
  <si>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</si>
  <si>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</si>
  <si>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</si>
  <si>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</si>
  <si>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</si>
  <si>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</si>
  <si>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</si>
  <si>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</si>
  <si>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</si>
  <si>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</si>
  <si>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</si>
  <si>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</si>
  <si>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</si>
  <si>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</si>
  <si>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</si>
  <si>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</si>
  <si>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</si>
  <si>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</si>
  <si>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</si>
  <si>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</si>
  <si>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</si>
  <si>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</si>
  <si>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</si>
  <si>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</si>
  <si>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</si>
  <si>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</si>
  <si>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</si>
  <si>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TOTAL REACTIVE ENRGY DISTRIBUTION OF EACH DISCOM ON DELHI GENERATORS (A+B+C+D)</t>
  </si>
  <si>
    <t>A)</t>
  </si>
  <si>
    <t>B)</t>
  </si>
  <si>
    <t>C)</t>
  </si>
  <si>
    <t>D)</t>
  </si>
  <si>
    <t>E)</t>
  </si>
  <si>
    <t>SEPTEMBER-2022</t>
  </si>
  <si>
    <t>INTIAL READING 01/09/2022</t>
  </si>
  <si>
    <t>FINAL READING 30/09/2022</t>
  </si>
  <si>
    <t>Reactive Energy distribution to DISCOMs in proportion to their Active Energy drawl(week No- 26 FY2022-23)  for EDWMP-GHAZIPUR :</t>
  </si>
  <si>
    <t>Highlighted portion  denote last month assessment owing to error in formula</t>
  </si>
  <si>
    <t>w.e.f  26/9/22</t>
  </si>
  <si>
    <t>w.e.f 29/9/22</t>
  </si>
  <si>
    <t>w.e.f 29/9/2022</t>
  </si>
  <si>
    <t>Assessment</t>
  </si>
  <si>
    <t>UNDER  S/DN</t>
  </si>
  <si>
    <t>Assessment- June to Aug 2022</t>
  </si>
  <si>
    <t>Data till 19/9/2022</t>
  </si>
  <si>
    <t>data till 19/09/22</t>
  </si>
  <si>
    <t>Data till 12/09/22</t>
  </si>
  <si>
    <t>Data till 05/09/22</t>
  </si>
  <si>
    <t xml:space="preserve">                                      PERIOD 1st SEPTEMBER-2022 TO 30th  SEPTEMBER-2022</t>
  </si>
  <si>
    <t>Data till 18/9/22</t>
  </si>
  <si>
    <t>Note:- Reactive Energy is Provided by Metering Department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</si>
</sst>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193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2" fontId="7" fillId="0" borderId="19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92" fontId="8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32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92" fontId="21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8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vertical="center"/>
    </xf>
    <xf numFmtId="0" fontId="21" fillId="0" borderId="22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8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2" xfId="0" applyNumberFormat="1" applyFont="1" applyBorder="1" applyAlignment="1">
      <alignment horizontal="center"/>
    </xf>
    <xf numFmtId="192" fontId="21" fillId="0" borderId="25" xfId="0" applyNumberFormat="1" applyFont="1" applyFill="1" applyBorder="1" applyAlignment="1">
      <alignment horizontal="center" vertical="center"/>
    </xf>
    <xf numFmtId="192" fontId="21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6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2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92" fontId="46" fillId="0" borderId="22" xfId="0" applyNumberFormat="1" applyFont="1" applyFill="1" applyBorder="1" applyAlignment="1">
      <alignment horizontal="center" shrinkToFit="1"/>
    </xf>
    <xf numFmtId="0" fontId="0" fillId="0" borderId="22" xfId="0" applyFont="1" applyFill="1" applyBorder="1" applyAlignment="1">
      <alignment/>
    </xf>
    <xf numFmtId="0" fontId="35" fillId="0" borderId="3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2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2" fillId="0" borderId="19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4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8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5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93" fontId="0" fillId="0" borderId="32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1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18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/>
    </xf>
    <xf numFmtId="2" fontId="16" fillId="0" borderId="2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5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left" wrapText="1"/>
    </xf>
    <xf numFmtId="0" fontId="16" fillId="0" borderId="4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5" xfId="0" applyNumberFormat="1" applyFont="1" applyFill="1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24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93" fontId="13" fillId="0" borderId="2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9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7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93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15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192" fontId="0" fillId="0" borderId="22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3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34" fillId="0" borderId="11" xfId="0" applyFont="1" applyFill="1" applyBorder="1" applyAlignment="1">
      <alignment/>
    </xf>
    <xf numFmtId="2" fontId="17" fillId="0" borderId="19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right"/>
    </xf>
    <xf numFmtId="193" fontId="1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192" fontId="0" fillId="0" borderId="19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2" fontId="34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0" fillId="0" borderId="43" xfId="0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192" fontId="2" fillId="0" borderId="44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17" fillId="0" borderId="19" xfId="0" applyFont="1" applyBorder="1" applyAlignment="1">
      <alignment/>
    </xf>
    <xf numFmtId="0" fontId="68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32" borderId="22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192" fontId="2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34" fillId="0" borderId="39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64" fillId="0" borderId="0" xfId="0" applyFont="1" applyAlignment="1">
      <alignment wrapText="1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2" fontId="49" fillId="0" borderId="0" xfId="0" applyNumberFormat="1" applyFont="1" applyFill="1" applyBorder="1" applyAlignment="1">
      <alignment horizontal="center"/>
    </xf>
    <xf numFmtId="195" fontId="2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8"/>
  <sheetViews>
    <sheetView view="pageBreakPreview" zoomScale="85" zoomScaleSheetLayoutView="85" workbookViewId="0" topLeftCell="A131">
      <selection activeCell="K59" sqref="K59:K60"/>
    </sheetView>
  </sheetViews>
  <sheetFormatPr defaultColWidth="9.140625" defaultRowHeight="12.75"/>
  <cols>
    <col min="1" max="1" width="4.00390625" style="392" customWidth="1"/>
    <col min="2" max="2" width="26.57421875" style="392" customWidth="1"/>
    <col min="3" max="3" width="12.28125" style="392" customWidth="1"/>
    <col min="4" max="4" width="9.28125" style="392" customWidth="1"/>
    <col min="5" max="5" width="17.140625" style="392" customWidth="1"/>
    <col min="6" max="6" width="10.8515625" style="392" customWidth="1"/>
    <col min="7" max="7" width="13.8515625" style="392" customWidth="1"/>
    <col min="8" max="8" width="14.00390625" style="392" customWidth="1"/>
    <col min="9" max="9" width="10.57421875" style="392" customWidth="1"/>
    <col min="10" max="10" width="13.00390625" style="392" customWidth="1"/>
    <col min="11" max="11" width="13.421875" style="392" customWidth="1"/>
    <col min="12" max="12" width="13.57421875" style="392" customWidth="1"/>
    <col min="13" max="13" width="14.00390625" style="392" customWidth="1"/>
    <col min="14" max="14" width="9.28125" style="392" customWidth="1"/>
    <col min="15" max="15" width="12.8515625" style="392" customWidth="1"/>
    <col min="16" max="16" width="14.28125" style="392" customWidth="1"/>
    <col min="17" max="17" width="18.8515625" style="392" customWidth="1"/>
    <col min="18" max="18" width="4.7109375" style="392" customWidth="1"/>
    <col min="19" max="16384" width="9.140625" style="392" customWidth="1"/>
  </cols>
  <sheetData>
    <row r="1" spans="1:17" s="81" customFormat="1" ht="14.25" customHeight="1">
      <c r="A1" s="129" t="s">
        <v>214</v>
      </c>
      <c r="Q1" s="703" t="s">
        <v>476</v>
      </c>
    </row>
    <row r="2" spans="1:11" s="84" customFormat="1" ht="14.25" customHeight="1">
      <c r="A2" s="15" t="s">
        <v>215</v>
      </c>
      <c r="K2" s="704"/>
    </row>
    <row r="3" spans="1:8" s="84" customFormat="1" ht="14.25" customHeight="1">
      <c r="A3" s="705" t="s">
        <v>0</v>
      </c>
      <c r="B3" s="706"/>
      <c r="C3" s="706"/>
      <c r="D3" s="706"/>
      <c r="E3" s="706"/>
      <c r="F3" s="706"/>
      <c r="G3" s="706"/>
      <c r="H3" s="457"/>
    </row>
    <row r="4" spans="1:16" s="509" customFormat="1" ht="14.25" customHeight="1" thickBot="1">
      <c r="A4" s="707" t="s">
        <v>216</v>
      </c>
      <c r="G4" s="245"/>
      <c r="H4" s="245"/>
      <c r="I4" s="708" t="s">
        <v>355</v>
      </c>
      <c r="J4" s="245"/>
      <c r="K4" s="245"/>
      <c r="L4" s="245"/>
      <c r="M4" s="245"/>
      <c r="N4" s="708" t="s">
        <v>356</v>
      </c>
      <c r="O4" s="245"/>
      <c r="P4" s="245"/>
    </row>
    <row r="5" spans="1:17" s="460" customFormat="1" ht="56.25" customHeight="1" thickBot="1" thickTop="1">
      <c r="A5" s="458" t="s">
        <v>8</v>
      </c>
      <c r="B5" s="442" t="s">
        <v>9</v>
      </c>
      <c r="C5" s="443" t="s">
        <v>1</v>
      </c>
      <c r="D5" s="443" t="s">
        <v>2</v>
      </c>
      <c r="E5" s="443" t="s">
        <v>3</v>
      </c>
      <c r="F5" s="443" t="s">
        <v>10</v>
      </c>
      <c r="G5" s="441" t="s">
        <v>478</v>
      </c>
      <c r="H5" s="443" t="s">
        <v>477</v>
      </c>
      <c r="I5" s="443" t="s">
        <v>4</v>
      </c>
      <c r="J5" s="443" t="s">
        <v>5</v>
      </c>
      <c r="K5" s="459" t="s">
        <v>6</v>
      </c>
      <c r="L5" s="441" t="str">
        <f>G5</f>
        <v>FINAL READING 30/09/2022</v>
      </c>
      <c r="M5" s="443" t="str">
        <f>H5</f>
        <v>INTIAL READING 01/09/2022</v>
      </c>
      <c r="N5" s="443" t="s">
        <v>4</v>
      </c>
      <c r="O5" s="443" t="s">
        <v>5</v>
      </c>
      <c r="P5" s="459" t="s">
        <v>6</v>
      </c>
      <c r="Q5" s="459" t="s">
        <v>271</v>
      </c>
    </row>
    <row r="6" spans="1:12" ht="1.5" customHeight="1" hidden="1" thickTop="1">
      <c r="A6" s="7"/>
      <c r="B6" s="8"/>
      <c r="C6" s="7"/>
      <c r="D6" s="7"/>
      <c r="E6" s="7"/>
      <c r="F6" s="7"/>
      <c r="L6" s="403"/>
    </row>
    <row r="7" spans="1:17" ht="12.75" customHeight="1" thickTop="1">
      <c r="A7" s="243"/>
      <c r="B7" s="301" t="s">
        <v>13</v>
      </c>
      <c r="C7" s="291"/>
      <c r="D7" s="304"/>
      <c r="E7" s="304"/>
      <c r="F7" s="291"/>
      <c r="G7" s="296"/>
      <c r="H7" s="424"/>
      <c r="I7" s="424"/>
      <c r="J7" s="424"/>
      <c r="K7" s="107"/>
      <c r="L7" s="296"/>
      <c r="M7" s="424"/>
      <c r="N7" s="424"/>
      <c r="O7" s="424"/>
      <c r="P7" s="461"/>
      <c r="Q7" s="396"/>
    </row>
    <row r="8" spans="1:17" ht="12.75" customHeight="1">
      <c r="A8" s="243">
        <v>1</v>
      </c>
      <c r="B8" s="300" t="s">
        <v>14</v>
      </c>
      <c r="C8" s="291">
        <v>4902497</v>
      </c>
      <c r="D8" s="303" t="s">
        <v>12</v>
      </c>
      <c r="E8" s="284" t="s">
        <v>306</v>
      </c>
      <c r="F8" s="291">
        <v>-1000</v>
      </c>
      <c r="G8" s="296">
        <v>301</v>
      </c>
      <c r="H8" s="297">
        <v>366</v>
      </c>
      <c r="I8" s="297">
        <f>G8-H8</f>
        <v>-65</v>
      </c>
      <c r="J8" s="297">
        <f>$F8*I8</f>
        <v>65000</v>
      </c>
      <c r="K8" s="298">
        <f>J8/1000000</f>
        <v>0.065</v>
      </c>
      <c r="L8" s="296">
        <v>999303</v>
      </c>
      <c r="M8" s="297">
        <v>999323</v>
      </c>
      <c r="N8" s="297">
        <f>L8-M8</f>
        <v>-20</v>
      </c>
      <c r="O8" s="297">
        <f>$F8*N8</f>
        <v>20000</v>
      </c>
      <c r="P8" s="298">
        <f>O8/1000000</f>
        <v>0.02</v>
      </c>
      <c r="Q8" s="823"/>
    </row>
    <row r="9" spans="1:17" ht="12.75" customHeight="1">
      <c r="A9" s="243">
        <v>2</v>
      </c>
      <c r="B9" s="300" t="s">
        <v>338</v>
      </c>
      <c r="C9" s="291">
        <v>4864976</v>
      </c>
      <c r="D9" s="303" t="s">
        <v>12</v>
      </c>
      <c r="E9" s="284" t="s">
        <v>306</v>
      </c>
      <c r="F9" s="291">
        <v>-2000</v>
      </c>
      <c r="G9" s="296">
        <v>93084</v>
      </c>
      <c r="H9" s="297">
        <v>93076</v>
      </c>
      <c r="I9" s="297">
        <f>G9-H9</f>
        <v>8</v>
      </c>
      <c r="J9" s="297">
        <f>$F9*I9</f>
        <v>-16000</v>
      </c>
      <c r="K9" s="298">
        <f>J9/1000000</f>
        <v>-0.016</v>
      </c>
      <c r="L9" s="296">
        <v>5066</v>
      </c>
      <c r="M9" s="297">
        <v>5074</v>
      </c>
      <c r="N9" s="297">
        <f>L9-M9</f>
        <v>-8</v>
      </c>
      <c r="O9" s="297">
        <f>$F9*N9</f>
        <v>16000</v>
      </c>
      <c r="P9" s="298">
        <f>O9/1000000</f>
        <v>0.016</v>
      </c>
      <c r="Q9" s="402"/>
    </row>
    <row r="10" spans="1:17" ht="12.75" customHeight="1">
      <c r="A10" s="243">
        <v>3</v>
      </c>
      <c r="B10" s="300" t="s">
        <v>16</v>
      </c>
      <c r="C10" s="291">
        <v>4864924</v>
      </c>
      <c r="D10" s="303" t="s">
        <v>12</v>
      </c>
      <c r="E10" s="284" t="s">
        <v>306</v>
      </c>
      <c r="F10" s="291">
        <v>-1000</v>
      </c>
      <c r="G10" s="296">
        <v>15469</v>
      </c>
      <c r="H10" s="297">
        <v>14633</v>
      </c>
      <c r="I10" s="297">
        <f>G10-H10</f>
        <v>836</v>
      </c>
      <c r="J10" s="297">
        <f>$F10*I10</f>
        <v>-836000</v>
      </c>
      <c r="K10" s="298">
        <f>J10/1000000</f>
        <v>-0.836</v>
      </c>
      <c r="L10" s="296">
        <v>999733</v>
      </c>
      <c r="M10" s="297">
        <v>999800</v>
      </c>
      <c r="N10" s="297">
        <f>L10-M10</f>
        <v>-67</v>
      </c>
      <c r="O10" s="297">
        <f>$F10*N10</f>
        <v>67000</v>
      </c>
      <c r="P10" s="298">
        <f>O10/1000000</f>
        <v>0.067</v>
      </c>
      <c r="Q10" s="396"/>
    </row>
    <row r="11" spans="1:17" ht="12.75" customHeight="1">
      <c r="A11" s="243">
        <v>4</v>
      </c>
      <c r="B11" s="300" t="s">
        <v>152</v>
      </c>
      <c r="C11" s="291">
        <v>5295184</v>
      </c>
      <c r="D11" s="303" t="s">
        <v>12</v>
      </c>
      <c r="E11" s="284" t="s">
        <v>306</v>
      </c>
      <c r="F11" s="291">
        <v>-1000</v>
      </c>
      <c r="G11" s="296">
        <v>69467</v>
      </c>
      <c r="H11" s="297">
        <v>68460</v>
      </c>
      <c r="I11" s="297">
        <f>G11-H11</f>
        <v>1007</v>
      </c>
      <c r="J11" s="297">
        <f>$F11*I11</f>
        <v>-1007000</v>
      </c>
      <c r="K11" s="298">
        <f>J11/1000000</f>
        <v>-1.007</v>
      </c>
      <c r="L11" s="296">
        <v>112091</v>
      </c>
      <c r="M11" s="297">
        <v>112069</v>
      </c>
      <c r="N11" s="297">
        <f>L11-M11</f>
        <v>22</v>
      </c>
      <c r="O11" s="297">
        <f>$F11*N11</f>
        <v>-22000</v>
      </c>
      <c r="P11" s="298">
        <f>O11/1000000</f>
        <v>-0.022</v>
      </c>
      <c r="Q11" s="396"/>
    </row>
    <row r="12" spans="1:17" ht="12.75" customHeight="1">
      <c r="A12" s="243"/>
      <c r="B12" s="301" t="s">
        <v>17</v>
      </c>
      <c r="C12" s="291"/>
      <c r="D12" s="304"/>
      <c r="E12" s="304"/>
      <c r="F12" s="291"/>
      <c r="G12" s="296"/>
      <c r="H12" s="297"/>
      <c r="I12" s="297"/>
      <c r="J12" s="297"/>
      <c r="K12" s="298"/>
      <c r="L12" s="296"/>
      <c r="M12" s="297"/>
      <c r="N12" s="297"/>
      <c r="O12" s="297"/>
      <c r="P12" s="298"/>
      <c r="Q12" s="396"/>
    </row>
    <row r="13" spans="1:17" ht="12.75" customHeight="1">
      <c r="A13" s="243">
        <v>5</v>
      </c>
      <c r="B13" s="300" t="s">
        <v>14</v>
      </c>
      <c r="C13" s="291">
        <v>4864916</v>
      </c>
      <c r="D13" s="303" t="s">
        <v>12</v>
      </c>
      <c r="E13" s="284" t="s">
        <v>306</v>
      </c>
      <c r="F13" s="291">
        <v>-1000</v>
      </c>
      <c r="G13" s="296">
        <v>1000010</v>
      </c>
      <c r="H13" s="297">
        <v>999578</v>
      </c>
      <c r="I13" s="297">
        <f>G13-H13</f>
        <v>432</v>
      </c>
      <c r="J13" s="297">
        <f>$F13*I13</f>
        <v>-432000</v>
      </c>
      <c r="K13" s="298">
        <f>J13/1000000</f>
        <v>-0.432</v>
      </c>
      <c r="L13" s="296">
        <v>984438</v>
      </c>
      <c r="M13" s="297">
        <v>984882</v>
      </c>
      <c r="N13" s="297">
        <f>L13-M13</f>
        <v>-444</v>
      </c>
      <c r="O13" s="297">
        <f>$F13*N13</f>
        <v>444000</v>
      </c>
      <c r="P13" s="298">
        <f>O13/1000000</f>
        <v>0.444</v>
      </c>
      <c r="Q13" s="396"/>
    </row>
    <row r="14" spans="1:17" ht="12.75" customHeight="1">
      <c r="A14" s="243">
        <v>6</v>
      </c>
      <c r="B14" s="300" t="s">
        <v>15</v>
      </c>
      <c r="C14" s="291">
        <v>5295137</v>
      </c>
      <c r="D14" s="303" t="s">
        <v>12</v>
      </c>
      <c r="E14" s="284" t="s">
        <v>306</v>
      </c>
      <c r="F14" s="291">
        <v>-1000</v>
      </c>
      <c r="G14" s="296">
        <v>917808</v>
      </c>
      <c r="H14" s="297">
        <v>917734</v>
      </c>
      <c r="I14" s="297">
        <f>G14-H14</f>
        <v>74</v>
      </c>
      <c r="J14" s="297">
        <f>$F14*I14</f>
        <v>-74000</v>
      </c>
      <c r="K14" s="298">
        <f>J14/1000000</f>
        <v>-0.074</v>
      </c>
      <c r="L14" s="296">
        <v>34830</v>
      </c>
      <c r="M14" s="297">
        <v>33709</v>
      </c>
      <c r="N14" s="297">
        <f>L14-M14</f>
        <v>1121</v>
      </c>
      <c r="O14" s="297">
        <f>$F14*N14</f>
        <v>-1121000</v>
      </c>
      <c r="P14" s="298">
        <f>O14/1000000</f>
        <v>-1.121</v>
      </c>
      <c r="Q14" s="396"/>
    </row>
    <row r="15" spans="1:17" ht="12.75" customHeight="1">
      <c r="A15" s="243"/>
      <c r="B15" s="300"/>
      <c r="C15" s="291"/>
      <c r="D15" s="303"/>
      <c r="E15" s="284"/>
      <c r="F15" s="291"/>
      <c r="G15" s="296"/>
      <c r="H15" s="297"/>
      <c r="I15" s="297"/>
      <c r="J15" s="297"/>
      <c r="K15" s="298"/>
      <c r="L15" s="296"/>
      <c r="M15" s="297"/>
      <c r="N15" s="297"/>
      <c r="O15" s="297"/>
      <c r="P15" s="298"/>
      <c r="Q15" s="396"/>
    </row>
    <row r="16" spans="1:17" ht="12.75" customHeight="1">
      <c r="A16" s="243"/>
      <c r="B16" s="301" t="s">
        <v>20</v>
      </c>
      <c r="C16" s="291"/>
      <c r="D16" s="304"/>
      <c r="E16" s="284"/>
      <c r="F16" s="291"/>
      <c r="G16" s="296"/>
      <c r="H16" s="297"/>
      <c r="I16" s="297"/>
      <c r="J16" s="297"/>
      <c r="K16" s="298"/>
      <c r="L16" s="296"/>
      <c r="M16" s="297"/>
      <c r="N16" s="297"/>
      <c r="O16" s="297"/>
      <c r="P16" s="298"/>
      <c r="Q16" s="396"/>
    </row>
    <row r="17" spans="1:17" ht="12.75" customHeight="1">
      <c r="A17" s="243">
        <v>7</v>
      </c>
      <c r="B17" s="300" t="s">
        <v>448</v>
      </c>
      <c r="C17" s="291">
        <v>4864964</v>
      </c>
      <c r="D17" s="303" t="s">
        <v>12</v>
      </c>
      <c r="E17" s="284" t="s">
        <v>306</v>
      </c>
      <c r="F17" s="291">
        <v>-1000</v>
      </c>
      <c r="G17" s="296">
        <v>21510</v>
      </c>
      <c r="H17" s="297">
        <v>21247</v>
      </c>
      <c r="I17" s="297">
        <f>G17-H17</f>
        <v>263</v>
      </c>
      <c r="J17" s="297">
        <f>$F17*I17</f>
        <v>-263000</v>
      </c>
      <c r="K17" s="298">
        <f>J17/1000000</f>
        <v>-0.263</v>
      </c>
      <c r="L17" s="296">
        <v>999664</v>
      </c>
      <c r="M17" s="297">
        <v>999678</v>
      </c>
      <c r="N17" s="297">
        <f>L17-M17</f>
        <v>-14</v>
      </c>
      <c r="O17" s="297">
        <f>$F17*N17</f>
        <v>14000</v>
      </c>
      <c r="P17" s="298">
        <f>O17/1000000</f>
        <v>0.014</v>
      </c>
      <c r="Q17" s="396"/>
    </row>
    <row r="18" spans="1:17" ht="12.75" customHeight="1">
      <c r="A18" s="243">
        <v>8</v>
      </c>
      <c r="B18" s="300" t="s">
        <v>15</v>
      </c>
      <c r="C18" s="291">
        <v>4865022</v>
      </c>
      <c r="D18" s="303" t="s">
        <v>12</v>
      </c>
      <c r="E18" s="284" t="s">
        <v>306</v>
      </c>
      <c r="F18" s="291">
        <v>-1000</v>
      </c>
      <c r="G18" s="296">
        <v>31760</v>
      </c>
      <c r="H18" s="297">
        <v>31567</v>
      </c>
      <c r="I18" s="297">
        <f>G18-H18</f>
        <v>193</v>
      </c>
      <c r="J18" s="297">
        <f>$F18*I18</f>
        <v>-193000</v>
      </c>
      <c r="K18" s="298">
        <f>J18/1000000</f>
        <v>-0.193</v>
      </c>
      <c r="L18" s="296">
        <v>997780</v>
      </c>
      <c r="M18" s="297">
        <v>997799</v>
      </c>
      <c r="N18" s="297">
        <f>L18-M18</f>
        <v>-19</v>
      </c>
      <c r="O18" s="297">
        <f>$F18*N18</f>
        <v>19000</v>
      </c>
      <c r="P18" s="298">
        <f>O18/1000000</f>
        <v>0.019</v>
      </c>
      <c r="Q18" s="406"/>
    </row>
    <row r="19" spans="1:17" ht="12.75" customHeight="1">
      <c r="A19" s="243">
        <v>9</v>
      </c>
      <c r="B19" s="300" t="s">
        <v>21</v>
      </c>
      <c r="C19" s="291">
        <v>4864997</v>
      </c>
      <c r="D19" s="303" t="s">
        <v>12</v>
      </c>
      <c r="E19" s="284" t="s">
        <v>306</v>
      </c>
      <c r="F19" s="291">
        <v>-1000</v>
      </c>
      <c r="G19" s="296">
        <v>22535</v>
      </c>
      <c r="H19" s="297">
        <v>21503</v>
      </c>
      <c r="I19" s="297">
        <f>G19-H19</f>
        <v>1032</v>
      </c>
      <c r="J19" s="297">
        <f>$F19*I19</f>
        <v>-1032000</v>
      </c>
      <c r="K19" s="298">
        <f>J19/1000000</f>
        <v>-1.032</v>
      </c>
      <c r="L19" s="296">
        <v>996587</v>
      </c>
      <c r="M19" s="297">
        <v>996588</v>
      </c>
      <c r="N19" s="297">
        <f>L19-M19</f>
        <v>-1</v>
      </c>
      <c r="O19" s="297">
        <f>$F19*N19</f>
        <v>1000</v>
      </c>
      <c r="P19" s="298">
        <f>O19/1000000</f>
        <v>0.001</v>
      </c>
      <c r="Q19" s="405"/>
    </row>
    <row r="20" spans="1:17" ht="12.75" customHeight="1">
      <c r="A20" s="243">
        <v>10</v>
      </c>
      <c r="B20" s="300" t="s">
        <v>22</v>
      </c>
      <c r="C20" s="291">
        <v>5295166</v>
      </c>
      <c r="D20" s="303" t="s">
        <v>12</v>
      </c>
      <c r="E20" s="284" t="s">
        <v>306</v>
      </c>
      <c r="F20" s="291">
        <v>-500</v>
      </c>
      <c r="G20" s="296">
        <v>1374</v>
      </c>
      <c r="H20" s="297">
        <v>154</v>
      </c>
      <c r="I20" s="297">
        <f>G20-H20</f>
        <v>1220</v>
      </c>
      <c r="J20" s="297">
        <f>$F20*I20</f>
        <v>-610000</v>
      </c>
      <c r="K20" s="298">
        <f>J20/1000000</f>
        <v>-0.61</v>
      </c>
      <c r="L20" s="296">
        <v>813314</v>
      </c>
      <c r="M20" s="297">
        <v>813326</v>
      </c>
      <c r="N20" s="297">
        <f>L20-M20</f>
        <v>-12</v>
      </c>
      <c r="O20" s="297">
        <f>$F20*N20</f>
        <v>6000</v>
      </c>
      <c r="P20" s="298">
        <f>O20/1000000</f>
        <v>0.006</v>
      </c>
      <c r="Q20" s="396"/>
    </row>
    <row r="21" spans="1:17" ht="12.75" customHeight="1">
      <c r="A21" s="243"/>
      <c r="B21" s="301" t="s">
        <v>23</v>
      </c>
      <c r="C21" s="291"/>
      <c r="D21" s="304"/>
      <c r="E21" s="284"/>
      <c r="F21" s="291"/>
      <c r="G21" s="296"/>
      <c r="H21" s="297"/>
      <c r="I21" s="297"/>
      <c r="J21" s="297"/>
      <c r="K21" s="298"/>
      <c r="L21" s="296"/>
      <c r="M21" s="297"/>
      <c r="N21" s="297"/>
      <c r="O21" s="297"/>
      <c r="P21" s="298"/>
      <c r="Q21" s="396"/>
    </row>
    <row r="22" spans="1:17" ht="12.75" customHeight="1">
      <c r="A22" s="243">
        <v>11</v>
      </c>
      <c r="B22" s="300" t="s">
        <v>14</v>
      </c>
      <c r="C22" s="291">
        <v>4864930</v>
      </c>
      <c r="D22" s="303" t="s">
        <v>12</v>
      </c>
      <c r="E22" s="284" t="s">
        <v>306</v>
      </c>
      <c r="F22" s="291">
        <v>-1000</v>
      </c>
      <c r="G22" s="296">
        <v>3960</v>
      </c>
      <c r="H22" s="297">
        <v>4111</v>
      </c>
      <c r="I22" s="297">
        <f aca="true" t="shared" si="0" ref="I22:I27">G22-H22</f>
        <v>-151</v>
      </c>
      <c r="J22" s="297">
        <f aca="true" t="shared" si="1" ref="J22:J27">$F22*I22</f>
        <v>151000</v>
      </c>
      <c r="K22" s="298">
        <f aca="true" t="shared" si="2" ref="K22:K27">J22/1000000</f>
        <v>0.151</v>
      </c>
      <c r="L22" s="296">
        <v>998340</v>
      </c>
      <c r="M22" s="297">
        <v>998376</v>
      </c>
      <c r="N22" s="297">
        <f aca="true" t="shared" si="3" ref="N22:N27">L22-M22</f>
        <v>-36</v>
      </c>
      <c r="O22" s="297">
        <f aca="true" t="shared" si="4" ref="O22:O27">$F22*N22</f>
        <v>36000</v>
      </c>
      <c r="P22" s="298">
        <f aca="true" t="shared" si="5" ref="P22:P27">O22/1000000</f>
        <v>0.036</v>
      </c>
      <c r="Q22" s="406"/>
    </row>
    <row r="23" spans="1:17" ht="12.75" customHeight="1">
      <c r="A23" s="243">
        <v>12</v>
      </c>
      <c r="B23" s="300" t="s">
        <v>24</v>
      </c>
      <c r="C23" s="291">
        <v>5128411</v>
      </c>
      <c r="D23" s="303" t="s">
        <v>12</v>
      </c>
      <c r="E23" s="284" t="s">
        <v>306</v>
      </c>
      <c r="F23" s="291">
        <v>-1000</v>
      </c>
      <c r="G23" s="296">
        <v>17864</v>
      </c>
      <c r="H23" s="297">
        <v>17013</v>
      </c>
      <c r="I23" s="297">
        <f>G23-H23</f>
        <v>851</v>
      </c>
      <c r="J23" s="297">
        <f>$F23*I23</f>
        <v>-851000</v>
      </c>
      <c r="K23" s="298">
        <f>J23/1000000</f>
        <v>-0.851</v>
      </c>
      <c r="L23" s="296">
        <v>999433</v>
      </c>
      <c r="M23" s="297">
        <v>999433</v>
      </c>
      <c r="N23" s="297">
        <f>L23-M23</f>
        <v>0</v>
      </c>
      <c r="O23" s="297">
        <f>$F23*N23</f>
        <v>0</v>
      </c>
      <c r="P23" s="298">
        <f>O23/1000000</f>
        <v>0</v>
      </c>
      <c r="Q23" s="406"/>
    </row>
    <row r="24" spans="1:17" ht="12.75" customHeight="1">
      <c r="A24" s="243">
        <v>13</v>
      </c>
      <c r="B24" s="300" t="s">
        <v>21</v>
      </c>
      <c r="C24" s="291">
        <v>4864922</v>
      </c>
      <c r="D24" s="303" t="s">
        <v>12</v>
      </c>
      <c r="E24" s="284" t="s">
        <v>306</v>
      </c>
      <c r="F24" s="291">
        <v>-1000</v>
      </c>
      <c r="G24" s="296">
        <v>54121</v>
      </c>
      <c r="H24" s="297">
        <v>54353</v>
      </c>
      <c r="I24" s="297">
        <f t="shared" si="0"/>
        <v>-232</v>
      </c>
      <c r="J24" s="297">
        <f t="shared" si="1"/>
        <v>232000</v>
      </c>
      <c r="K24" s="298">
        <f t="shared" si="2"/>
        <v>0.232</v>
      </c>
      <c r="L24" s="296">
        <v>996470</v>
      </c>
      <c r="M24" s="297">
        <v>996496</v>
      </c>
      <c r="N24" s="297">
        <f t="shared" si="3"/>
        <v>-26</v>
      </c>
      <c r="O24" s="297">
        <f t="shared" si="4"/>
        <v>26000</v>
      </c>
      <c r="P24" s="298">
        <f t="shared" si="5"/>
        <v>0.026</v>
      </c>
      <c r="Q24" s="405"/>
    </row>
    <row r="25" spans="1:17" ht="12.75" customHeight="1">
      <c r="A25" s="243">
        <v>14</v>
      </c>
      <c r="B25" s="300" t="s">
        <v>22</v>
      </c>
      <c r="C25" s="291">
        <v>40001535</v>
      </c>
      <c r="D25" s="303" t="s">
        <v>12</v>
      </c>
      <c r="E25" s="284" t="s">
        <v>306</v>
      </c>
      <c r="F25" s="291">
        <v>-1</v>
      </c>
      <c r="G25" s="243">
        <v>30877</v>
      </c>
      <c r="H25" s="244">
        <v>30877</v>
      </c>
      <c r="I25" s="244">
        <f t="shared" si="0"/>
        <v>0</v>
      </c>
      <c r="J25" s="244">
        <f t="shared" si="1"/>
        <v>0</v>
      </c>
      <c r="K25" s="681">
        <f>J25/1000</f>
        <v>0</v>
      </c>
      <c r="L25" s="243">
        <v>99999712</v>
      </c>
      <c r="M25" s="244">
        <v>99999712</v>
      </c>
      <c r="N25" s="244">
        <f t="shared" si="3"/>
        <v>0</v>
      </c>
      <c r="O25" s="244">
        <f t="shared" si="4"/>
        <v>0</v>
      </c>
      <c r="P25" s="681">
        <f>O25/1000</f>
        <v>0</v>
      </c>
      <c r="Q25" s="405"/>
    </row>
    <row r="26" spans="1:17" ht="12.75" customHeight="1">
      <c r="A26" s="243">
        <v>15</v>
      </c>
      <c r="B26" s="300" t="s">
        <v>430</v>
      </c>
      <c r="C26" s="291">
        <v>4902494</v>
      </c>
      <c r="D26" s="303" t="s">
        <v>12</v>
      </c>
      <c r="E26" s="284" t="s">
        <v>306</v>
      </c>
      <c r="F26" s="291">
        <v>1000</v>
      </c>
      <c r="G26" s="296">
        <v>716976</v>
      </c>
      <c r="H26" s="297">
        <v>718415</v>
      </c>
      <c r="I26" s="297">
        <f t="shared" si="0"/>
        <v>-1439</v>
      </c>
      <c r="J26" s="297">
        <f t="shared" si="1"/>
        <v>-1439000</v>
      </c>
      <c r="K26" s="298">
        <f t="shared" si="2"/>
        <v>-1.439</v>
      </c>
      <c r="L26" s="296">
        <v>999745</v>
      </c>
      <c r="M26" s="297">
        <v>999745</v>
      </c>
      <c r="N26" s="297">
        <f t="shared" si="3"/>
        <v>0</v>
      </c>
      <c r="O26" s="297">
        <f t="shared" si="4"/>
        <v>0</v>
      </c>
      <c r="P26" s="298">
        <f t="shared" si="5"/>
        <v>0</v>
      </c>
      <c r="Q26" s="396"/>
    </row>
    <row r="27" spans="1:17" ht="12.75" customHeight="1">
      <c r="A27" s="243">
        <v>16</v>
      </c>
      <c r="B27" s="300" t="s">
        <v>429</v>
      </c>
      <c r="C27" s="291">
        <v>4902484</v>
      </c>
      <c r="D27" s="303" t="s">
        <v>12</v>
      </c>
      <c r="E27" s="284" t="s">
        <v>306</v>
      </c>
      <c r="F27" s="291">
        <v>500</v>
      </c>
      <c r="G27" s="296">
        <v>777175</v>
      </c>
      <c r="H27" s="297">
        <v>783468</v>
      </c>
      <c r="I27" s="297">
        <f t="shared" si="0"/>
        <v>-6293</v>
      </c>
      <c r="J27" s="297">
        <f t="shared" si="1"/>
        <v>-3146500</v>
      </c>
      <c r="K27" s="298">
        <f t="shared" si="2"/>
        <v>-3.1465</v>
      </c>
      <c r="L27" s="296">
        <v>999988</v>
      </c>
      <c r="M27" s="297">
        <v>999990</v>
      </c>
      <c r="N27" s="297">
        <f t="shared" si="3"/>
        <v>-2</v>
      </c>
      <c r="O27" s="297">
        <f t="shared" si="4"/>
        <v>-1000</v>
      </c>
      <c r="P27" s="298">
        <f t="shared" si="5"/>
        <v>-0.001</v>
      </c>
      <c r="Q27" s="396"/>
    </row>
    <row r="28" spans="1:17" ht="12.75" customHeight="1">
      <c r="A28" s="243"/>
      <c r="B28" s="301" t="s">
        <v>395</v>
      </c>
      <c r="C28" s="291"/>
      <c r="D28" s="303"/>
      <c r="E28" s="284"/>
      <c r="F28" s="291"/>
      <c r="G28" s="296"/>
      <c r="H28" s="297"/>
      <c r="I28" s="297"/>
      <c r="J28" s="297"/>
      <c r="K28" s="298"/>
      <c r="L28" s="296"/>
      <c r="M28" s="297"/>
      <c r="N28" s="297"/>
      <c r="O28" s="297"/>
      <c r="P28" s="298"/>
      <c r="Q28" s="396"/>
    </row>
    <row r="29" spans="1:17" ht="12.75" customHeight="1">
      <c r="A29" s="243">
        <v>17</v>
      </c>
      <c r="B29" s="300" t="s">
        <v>14</v>
      </c>
      <c r="C29" s="291">
        <v>4864963</v>
      </c>
      <c r="D29" s="303" t="s">
        <v>12</v>
      </c>
      <c r="E29" s="284" t="s">
        <v>306</v>
      </c>
      <c r="F29" s="291">
        <v>-1000</v>
      </c>
      <c r="G29" s="296">
        <v>14964</v>
      </c>
      <c r="H29" s="297">
        <v>14960</v>
      </c>
      <c r="I29" s="297">
        <f>G29-H29</f>
        <v>4</v>
      </c>
      <c r="J29" s="297">
        <f>$F29*I29</f>
        <v>-4000</v>
      </c>
      <c r="K29" s="298">
        <f>J29/1000000</f>
        <v>-0.004</v>
      </c>
      <c r="L29" s="296">
        <v>997998</v>
      </c>
      <c r="M29" s="297">
        <v>998247</v>
      </c>
      <c r="N29" s="297">
        <f>L29-M29</f>
        <v>-249</v>
      </c>
      <c r="O29" s="297">
        <f>$F29*N29</f>
        <v>249000</v>
      </c>
      <c r="P29" s="298">
        <f>O29/1000000</f>
        <v>0.249</v>
      </c>
      <c r="Q29" s="396"/>
    </row>
    <row r="30" spans="1:17" ht="12.75" customHeight="1">
      <c r="A30" s="243">
        <v>18</v>
      </c>
      <c r="B30" s="300" t="s">
        <v>15</v>
      </c>
      <c r="C30" s="291">
        <v>5128462</v>
      </c>
      <c r="D30" s="303" t="s">
        <v>12</v>
      </c>
      <c r="E30" s="284" t="s">
        <v>306</v>
      </c>
      <c r="F30" s="291">
        <v>-500</v>
      </c>
      <c r="G30" s="296">
        <v>77626</v>
      </c>
      <c r="H30" s="297">
        <v>77352</v>
      </c>
      <c r="I30" s="297">
        <f>G30-H30</f>
        <v>274</v>
      </c>
      <c r="J30" s="297">
        <f>$F30*I30</f>
        <v>-137000</v>
      </c>
      <c r="K30" s="298">
        <f>J30/1000000</f>
        <v>-0.137</v>
      </c>
      <c r="L30" s="296">
        <v>999958</v>
      </c>
      <c r="M30" s="297">
        <v>1000073</v>
      </c>
      <c r="N30" s="297">
        <f>L30-M30</f>
        <v>-115</v>
      </c>
      <c r="O30" s="297">
        <f>$F30*N30</f>
        <v>57500</v>
      </c>
      <c r="P30" s="298">
        <f>O30/1000000</f>
        <v>0.0575</v>
      </c>
      <c r="Q30" s="396"/>
    </row>
    <row r="31" spans="1:17" ht="12.75" customHeight="1">
      <c r="A31" s="243">
        <v>19</v>
      </c>
      <c r="B31" s="300" t="s">
        <v>16</v>
      </c>
      <c r="C31" s="291">
        <v>4865052</v>
      </c>
      <c r="D31" s="303" t="s">
        <v>12</v>
      </c>
      <c r="E31" s="284" t="s">
        <v>306</v>
      </c>
      <c r="F31" s="291">
        <v>-1000</v>
      </c>
      <c r="G31" s="296">
        <v>60609</v>
      </c>
      <c r="H31" s="297">
        <v>60441</v>
      </c>
      <c r="I31" s="297">
        <f>G31-H31</f>
        <v>168</v>
      </c>
      <c r="J31" s="297">
        <f>$F31*I31</f>
        <v>-168000</v>
      </c>
      <c r="K31" s="298">
        <f>J31/1000000</f>
        <v>-0.168</v>
      </c>
      <c r="L31" s="296">
        <v>999102</v>
      </c>
      <c r="M31" s="297">
        <v>999069</v>
      </c>
      <c r="N31" s="297">
        <f>L31-M31</f>
        <v>33</v>
      </c>
      <c r="O31" s="297">
        <f>$F31*N31</f>
        <v>-33000</v>
      </c>
      <c r="P31" s="298">
        <f>O31/1000000</f>
        <v>-0.033</v>
      </c>
      <c r="Q31" s="396"/>
    </row>
    <row r="32" spans="1:17" ht="12.75" customHeight="1">
      <c r="A32" s="243"/>
      <c r="B32" s="301" t="s">
        <v>25</v>
      </c>
      <c r="C32" s="291"/>
      <c r="D32" s="304"/>
      <c r="E32" s="284"/>
      <c r="F32" s="291"/>
      <c r="G32" s="296"/>
      <c r="H32" s="297"/>
      <c r="I32" s="297"/>
      <c r="J32" s="297"/>
      <c r="K32" s="298"/>
      <c r="L32" s="296"/>
      <c r="M32" s="297"/>
      <c r="N32" s="297"/>
      <c r="O32" s="297"/>
      <c r="P32" s="298"/>
      <c r="Q32" s="396"/>
    </row>
    <row r="33" spans="1:17" ht="12.75" customHeight="1">
      <c r="A33" s="243">
        <v>20</v>
      </c>
      <c r="B33" s="300" t="s">
        <v>390</v>
      </c>
      <c r="C33" s="291">
        <v>4864836</v>
      </c>
      <c r="D33" s="303" t="s">
        <v>12</v>
      </c>
      <c r="E33" s="284" t="s">
        <v>306</v>
      </c>
      <c r="F33" s="291">
        <v>1000</v>
      </c>
      <c r="G33" s="296">
        <v>998646</v>
      </c>
      <c r="H33" s="297">
        <v>998646</v>
      </c>
      <c r="I33" s="297">
        <f aca="true" t="shared" si="6" ref="I33:I39">G33-H33</f>
        <v>0</v>
      </c>
      <c r="J33" s="297">
        <f aca="true" t="shared" si="7" ref="J33:J39">$F33*I33</f>
        <v>0</v>
      </c>
      <c r="K33" s="298">
        <f aca="true" t="shared" si="8" ref="K33:K39">J33/1000000</f>
        <v>0</v>
      </c>
      <c r="L33" s="296">
        <v>987153</v>
      </c>
      <c r="M33" s="297">
        <v>987306</v>
      </c>
      <c r="N33" s="297">
        <f aca="true" t="shared" si="9" ref="N33:N39">L33-M33</f>
        <v>-153</v>
      </c>
      <c r="O33" s="297">
        <f aca="true" t="shared" si="10" ref="O33:O39">$F33*N33</f>
        <v>-153000</v>
      </c>
      <c r="P33" s="298">
        <f aca="true" t="shared" si="11" ref="P33:P39">O33/1000000</f>
        <v>-0.153</v>
      </c>
      <c r="Q33" s="421"/>
    </row>
    <row r="34" spans="1:17" ht="12.75" customHeight="1">
      <c r="A34" s="243">
        <v>21</v>
      </c>
      <c r="B34" s="300" t="s">
        <v>26</v>
      </c>
      <c r="C34" s="291">
        <v>4865182</v>
      </c>
      <c r="D34" s="303" t="s">
        <v>12</v>
      </c>
      <c r="E34" s="284" t="s">
        <v>306</v>
      </c>
      <c r="F34" s="291">
        <v>4000</v>
      </c>
      <c r="G34" s="296">
        <v>999593</v>
      </c>
      <c r="H34" s="297">
        <v>999593</v>
      </c>
      <c r="I34" s="297">
        <f t="shared" si="6"/>
        <v>0</v>
      </c>
      <c r="J34" s="297">
        <f t="shared" si="7"/>
        <v>0</v>
      </c>
      <c r="K34" s="298">
        <f t="shared" si="8"/>
        <v>0</v>
      </c>
      <c r="L34" s="296">
        <v>999680</v>
      </c>
      <c r="M34" s="297">
        <v>999698</v>
      </c>
      <c r="N34" s="297">
        <f t="shared" si="9"/>
        <v>-18</v>
      </c>
      <c r="O34" s="297">
        <f t="shared" si="10"/>
        <v>-72000</v>
      </c>
      <c r="P34" s="298">
        <f t="shared" si="11"/>
        <v>-0.072</v>
      </c>
      <c r="Q34" s="396"/>
    </row>
    <row r="35" spans="1:17" ht="12.75" customHeight="1">
      <c r="A35" s="243">
        <v>22</v>
      </c>
      <c r="B35" s="300" t="s">
        <v>27</v>
      </c>
      <c r="C35" s="291">
        <v>4864880</v>
      </c>
      <c r="D35" s="303" t="s">
        <v>12</v>
      </c>
      <c r="E35" s="284" t="s">
        <v>306</v>
      </c>
      <c r="F35" s="291">
        <v>500</v>
      </c>
      <c r="G35" s="296">
        <v>1994</v>
      </c>
      <c r="H35" s="297">
        <v>1993</v>
      </c>
      <c r="I35" s="297">
        <f t="shared" si="6"/>
        <v>1</v>
      </c>
      <c r="J35" s="297">
        <f t="shared" si="7"/>
        <v>500</v>
      </c>
      <c r="K35" s="298">
        <f t="shared" si="8"/>
        <v>0.0005</v>
      </c>
      <c r="L35" s="296">
        <v>16784</v>
      </c>
      <c r="M35" s="297">
        <v>16547</v>
      </c>
      <c r="N35" s="297">
        <f t="shared" si="9"/>
        <v>237</v>
      </c>
      <c r="O35" s="297">
        <f t="shared" si="10"/>
        <v>118500</v>
      </c>
      <c r="P35" s="298">
        <f t="shared" si="11"/>
        <v>0.1185</v>
      </c>
      <c r="Q35" s="396"/>
    </row>
    <row r="36" spans="1:17" ht="12.75" customHeight="1">
      <c r="A36" s="243">
        <v>23</v>
      </c>
      <c r="B36" s="300" t="s">
        <v>28</v>
      </c>
      <c r="C36" s="291">
        <v>5295128</v>
      </c>
      <c r="D36" s="303" t="s">
        <v>12</v>
      </c>
      <c r="E36" s="284" t="s">
        <v>306</v>
      </c>
      <c r="F36" s="291">
        <v>50</v>
      </c>
      <c r="G36" s="296">
        <v>91330</v>
      </c>
      <c r="H36" s="297">
        <v>91264</v>
      </c>
      <c r="I36" s="297">
        <f t="shared" si="6"/>
        <v>66</v>
      </c>
      <c r="J36" s="297">
        <f t="shared" si="7"/>
        <v>3300</v>
      </c>
      <c r="K36" s="298">
        <f t="shared" si="8"/>
        <v>0.0033</v>
      </c>
      <c r="L36" s="296">
        <v>419330</v>
      </c>
      <c r="M36" s="297">
        <v>419161</v>
      </c>
      <c r="N36" s="297">
        <f t="shared" si="9"/>
        <v>169</v>
      </c>
      <c r="O36" s="297">
        <f t="shared" si="10"/>
        <v>8450</v>
      </c>
      <c r="P36" s="298">
        <f t="shared" si="11"/>
        <v>0.00845</v>
      </c>
      <c r="Q36" s="396"/>
    </row>
    <row r="37" spans="1:17" ht="12.75" customHeight="1">
      <c r="A37" s="243"/>
      <c r="B37" s="300"/>
      <c r="C37" s="291"/>
      <c r="D37" s="303"/>
      <c r="E37" s="284"/>
      <c r="F37" s="291">
        <v>50</v>
      </c>
      <c r="G37" s="296"/>
      <c r="H37" s="297"/>
      <c r="I37" s="297"/>
      <c r="J37" s="297"/>
      <c r="K37" s="298"/>
      <c r="L37" s="296">
        <v>266618</v>
      </c>
      <c r="M37" s="297">
        <v>264033</v>
      </c>
      <c r="N37" s="297">
        <f t="shared" si="9"/>
        <v>2585</v>
      </c>
      <c r="O37" s="297">
        <f t="shared" si="10"/>
        <v>129250</v>
      </c>
      <c r="P37" s="298">
        <f t="shared" si="11"/>
        <v>0.12925</v>
      </c>
      <c r="Q37" s="396"/>
    </row>
    <row r="38" spans="1:17" ht="12.75" customHeight="1">
      <c r="A38" s="243">
        <v>24</v>
      </c>
      <c r="B38" s="300" t="s">
        <v>29</v>
      </c>
      <c r="C38" s="291">
        <v>4864865</v>
      </c>
      <c r="D38" s="303" t="s">
        <v>12</v>
      </c>
      <c r="E38" s="284" t="s">
        <v>306</v>
      </c>
      <c r="F38" s="291">
        <v>1000</v>
      </c>
      <c r="G38" s="296">
        <v>998589</v>
      </c>
      <c r="H38" s="297">
        <v>998589</v>
      </c>
      <c r="I38" s="297">
        <f t="shared" si="6"/>
        <v>0</v>
      </c>
      <c r="J38" s="297">
        <f t="shared" si="7"/>
        <v>0</v>
      </c>
      <c r="K38" s="298">
        <f t="shared" si="8"/>
        <v>0</v>
      </c>
      <c r="L38" s="296">
        <v>993726</v>
      </c>
      <c r="M38" s="297">
        <v>994211</v>
      </c>
      <c r="N38" s="297">
        <f t="shared" si="9"/>
        <v>-485</v>
      </c>
      <c r="O38" s="297">
        <f t="shared" si="10"/>
        <v>-485000</v>
      </c>
      <c r="P38" s="298">
        <f t="shared" si="11"/>
        <v>-0.485</v>
      </c>
      <c r="Q38" s="406"/>
    </row>
    <row r="39" spans="1:17" ht="12.75" customHeight="1">
      <c r="A39" s="243">
        <v>25</v>
      </c>
      <c r="B39" s="300" t="s">
        <v>332</v>
      </c>
      <c r="C39" s="291">
        <v>4864873</v>
      </c>
      <c r="D39" s="303" t="s">
        <v>12</v>
      </c>
      <c r="E39" s="284" t="s">
        <v>306</v>
      </c>
      <c r="F39" s="291">
        <v>1000</v>
      </c>
      <c r="G39" s="296">
        <v>999159</v>
      </c>
      <c r="H39" s="297">
        <v>999159</v>
      </c>
      <c r="I39" s="297">
        <f t="shared" si="6"/>
        <v>0</v>
      </c>
      <c r="J39" s="297">
        <f t="shared" si="7"/>
        <v>0</v>
      </c>
      <c r="K39" s="298">
        <f t="shared" si="8"/>
        <v>0</v>
      </c>
      <c r="L39" s="296">
        <v>995837</v>
      </c>
      <c r="M39" s="297">
        <v>996546</v>
      </c>
      <c r="N39" s="297">
        <f t="shared" si="9"/>
        <v>-709</v>
      </c>
      <c r="O39" s="297">
        <f t="shared" si="10"/>
        <v>-709000</v>
      </c>
      <c r="P39" s="298">
        <f t="shared" si="11"/>
        <v>-0.709</v>
      </c>
      <c r="Q39" s="405"/>
    </row>
    <row r="40" spans="1:17" ht="12.75" customHeight="1">
      <c r="A40" s="243">
        <v>26</v>
      </c>
      <c r="B40" s="300" t="s">
        <v>372</v>
      </c>
      <c r="C40" s="291">
        <v>4864846</v>
      </c>
      <c r="D40" s="303" t="s">
        <v>12</v>
      </c>
      <c r="E40" s="284" t="s">
        <v>306</v>
      </c>
      <c r="F40" s="291">
        <v>1000</v>
      </c>
      <c r="G40" s="296">
        <v>16</v>
      </c>
      <c r="H40" s="297">
        <v>15</v>
      </c>
      <c r="I40" s="297">
        <f>G40-H40</f>
        <v>1</v>
      </c>
      <c r="J40" s="297">
        <f>$F40*I40</f>
        <v>1000</v>
      </c>
      <c r="K40" s="298">
        <f>J40/1000000</f>
        <v>0.001</v>
      </c>
      <c r="L40" s="296">
        <v>999990</v>
      </c>
      <c r="M40" s="297">
        <v>999989</v>
      </c>
      <c r="N40" s="297">
        <f>L40-M40</f>
        <v>1</v>
      </c>
      <c r="O40" s="297">
        <f>$F40*N40</f>
        <v>1000</v>
      </c>
      <c r="P40" s="298">
        <f>O40/1000000</f>
        <v>0.001</v>
      </c>
      <c r="Q40" s="405"/>
    </row>
    <row r="41" spans="1:17" ht="12.75" customHeight="1">
      <c r="A41" s="243"/>
      <c r="B41" s="302" t="s">
        <v>30</v>
      </c>
      <c r="C41" s="291"/>
      <c r="D41" s="303"/>
      <c r="E41" s="284"/>
      <c r="F41" s="291"/>
      <c r="G41" s="296"/>
      <c r="H41" s="297"/>
      <c r="I41" s="297"/>
      <c r="J41" s="297"/>
      <c r="K41" s="298"/>
      <c r="L41" s="296"/>
      <c r="M41" s="297"/>
      <c r="N41" s="297"/>
      <c r="O41" s="297"/>
      <c r="P41" s="298"/>
      <c r="Q41" s="396"/>
    </row>
    <row r="42" spans="1:17" ht="12.75" customHeight="1">
      <c r="A42" s="243">
        <v>27</v>
      </c>
      <c r="B42" s="300" t="s">
        <v>329</v>
      </c>
      <c r="C42" s="291">
        <v>5128473</v>
      </c>
      <c r="D42" s="303" t="s">
        <v>12</v>
      </c>
      <c r="E42" s="284" t="s">
        <v>306</v>
      </c>
      <c r="F42" s="291">
        <v>1000</v>
      </c>
      <c r="G42" s="296">
        <v>986304</v>
      </c>
      <c r="H42" s="297">
        <v>986506</v>
      </c>
      <c r="I42" s="297">
        <f>G42-H42</f>
        <v>-202</v>
      </c>
      <c r="J42" s="297">
        <f>$F42*I42</f>
        <v>-202000</v>
      </c>
      <c r="K42" s="298">
        <f>J42/1000000</f>
        <v>-0.202</v>
      </c>
      <c r="L42" s="296">
        <v>997878</v>
      </c>
      <c r="M42" s="297">
        <v>997905</v>
      </c>
      <c r="N42" s="297">
        <f>L42-M42</f>
        <v>-27</v>
      </c>
      <c r="O42" s="297">
        <f>$F42*N42</f>
        <v>-27000</v>
      </c>
      <c r="P42" s="298">
        <f>O42/1000000</f>
        <v>-0.027</v>
      </c>
      <c r="Q42" s="405"/>
    </row>
    <row r="43" spans="1:17" ht="12.75" customHeight="1">
      <c r="A43" s="243">
        <v>28</v>
      </c>
      <c r="B43" s="300" t="s">
        <v>330</v>
      </c>
      <c r="C43" s="291">
        <v>4902482</v>
      </c>
      <c r="D43" s="303" t="s">
        <v>12</v>
      </c>
      <c r="E43" s="284" t="s">
        <v>306</v>
      </c>
      <c r="F43" s="291">
        <v>500</v>
      </c>
      <c r="G43" s="296">
        <v>902796</v>
      </c>
      <c r="H43" s="297">
        <v>902975</v>
      </c>
      <c r="I43" s="297">
        <f>G43-H43</f>
        <v>-179</v>
      </c>
      <c r="J43" s="297">
        <f>$F43*I43</f>
        <v>-89500</v>
      </c>
      <c r="K43" s="298">
        <f>J43/1000000</f>
        <v>-0.0895</v>
      </c>
      <c r="L43" s="296">
        <v>999244</v>
      </c>
      <c r="M43" s="297">
        <v>999282</v>
      </c>
      <c r="N43" s="297">
        <f>L43-M43</f>
        <v>-38</v>
      </c>
      <c r="O43" s="297">
        <f>$F43*N43</f>
        <v>-19000</v>
      </c>
      <c r="P43" s="298">
        <f>O43/1000000</f>
        <v>-0.019</v>
      </c>
      <c r="Q43" s="405"/>
    </row>
    <row r="44" spans="1:17" ht="12.75" customHeight="1">
      <c r="A44" s="243">
        <v>29</v>
      </c>
      <c r="B44" s="300" t="s">
        <v>31</v>
      </c>
      <c r="C44" s="291">
        <v>4864791</v>
      </c>
      <c r="D44" s="303" t="s">
        <v>12</v>
      </c>
      <c r="E44" s="284" t="s">
        <v>306</v>
      </c>
      <c r="F44" s="291">
        <v>266.67</v>
      </c>
      <c r="G44" s="296">
        <v>993282</v>
      </c>
      <c r="H44" s="297">
        <v>993263</v>
      </c>
      <c r="I44" s="244">
        <f>G44-H44</f>
        <v>19</v>
      </c>
      <c r="J44" s="244">
        <f>$F44*I44</f>
        <v>5066.7300000000005</v>
      </c>
      <c r="K44" s="681">
        <f>J44/1000000</f>
        <v>0.00506673</v>
      </c>
      <c r="L44" s="296">
        <v>378</v>
      </c>
      <c r="M44" s="297">
        <v>376</v>
      </c>
      <c r="N44" s="244">
        <f>L44-M44</f>
        <v>2</v>
      </c>
      <c r="O44" s="244">
        <f>$F44*N44</f>
        <v>533.34</v>
      </c>
      <c r="P44" s="681">
        <f>O44/1000000</f>
        <v>0.00053334</v>
      </c>
      <c r="Q44" s="421"/>
    </row>
    <row r="45" spans="1:17" ht="12.75" customHeight="1">
      <c r="A45" s="243">
        <v>30</v>
      </c>
      <c r="B45" s="300" t="s">
        <v>32</v>
      </c>
      <c r="C45" s="291">
        <v>4864867</v>
      </c>
      <c r="D45" s="303" t="s">
        <v>12</v>
      </c>
      <c r="E45" s="284" t="s">
        <v>306</v>
      </c>
      <c r="F45" s="291">
        <v>500</v>
      </c>
      <c r="G45" s="296">
        <v>2200</v>
      </c>
      <c r="H45" s="297">
        <v>2200</v>
      </c>
      <c r="I45" s="297">
        <f>G45-H45</f>
        <v>0</v>
      </c>
      <c r="J45" s="297">
        <f>$F45*I45</f>
        <v>0</v>
      </c>
      <c r="K45" s="298">
        <f>J45/1000000</f>
        <v>0</v>
      </c>
      <c r="L45" s="296">
        <v>2185</v>
      </c>
      <c r="M45" s="297">
        <v>2114</v>
      </c>
      <c r="N45" s="297">
        <f>L45-M45</f>
        <v>71</v>
      </c>
      <c r="O45" s="297">
        <f>$F45*N45</f>
        <v>35500</v>
      </c>
      <c r="P45" s="298">
        <f>O45/1000000</f>
        <v>0.0355</v>
      </c>
      <c r="Q45" s="396"/>
    </row>
    <row r="46" spans="1:17" ht="12.75" customHeight="1">
      <c r="A46" s="243"/>
      <c r="B46" s="301" t="s">
        <v>33</v>
      </c>
      <c r="C46" s="291"/>
      <c r="D46" s="304"/>
      <c r="E46" s="284"/>
      <c r="F46" s="291"/>
      <c r="G46" s="296"/>
      <c r="H46" s="297"/>
      <c r="I46" s="297"/>
      <c r="J46" s="297"/>
      <c r="K46" s="298"/>
      <c r="L46" s="296"/>
      <c r="M46" s="297"/>
      <c r="N46" s="297"/>
      <c r="O46" s="297"/>
      <c r="P46" s="298"/>
      <c r="Q46" s="396"/>
    </row>
    <row r="47" spans="1:17" ht="12.75" customHeight="1">
      <c r="A47" s="243">
        <v>31</v>
      </c>
      <c r="B47" s="300" t="s">
        <v>34</v>
      </c>
      <c r="C47" s="291">
        <v>4865041</v>
      </c>
      <c r="D47" s="303" t="s">
        <v>12</v>
      </c>
      <c r="E47" s="284" t="s">
        <v>306</v>
      </c>
      <c r="F47" s="291">
        <v>-1000</v>
      </c>
      <c r="G47" s="296">
        <v>54844</v>
      </c>
      <c r="H47" s="297">
        <v>54797</v>
      </c>
      <c r="I47" s="297">
        <f>G47-H47</f>
        <v>47</v>
      </c>
      <c r="J47" s="297">
        <f>$F47*I47</f>
        <v>-47000</v>
      </c>
      <c r="K47" s="298">
        <f>J47/1000000</f>
        <v>-0.047</v>
      </c>
      <c r="L47" s="296">
        <v>995614</v>
      </c>
      <c r="M47" s="297">
        <v>995678</v>
      </c>
      <c r="N47" s="297">
        <f>L47-M47</f>
        <v>-64</v>
      </c>
      <c r="O47" s="297">
        <f>$F47*N47</f>
        <v>64000</v>
      </c>
      <c r="P47" s="298">
        <f>O47/1000000</f>
        <v>0.064</v>
      </c>
      <c r="Q47" s="396"/>
    </row>
    <row r="48" spans="1:17" ht="12.75" customHeight="1">
      <c r="A48" s="243">
        <v>32</v>
      </c>
      <c r="B48" s="300" t="s">
        <v>15</v>
      </c>
      <c r="C48" s="291">
        <v>4902499</v>
      </c>
      <c r="D48" s="303" t="s">
        <v>12</v>
      </c>
      <c r="E48" s="284" t="s">
        <v>306</v>
      </c>
      <c r="F48" s="291">
        <v>-1000</v>
      </c>
      <c r="G48" s="296">
        <v>561</v>
      </c>
      <c r="H48" s="297">
        <v>224</v>
      </c>
      <c r="I48" s="297">
        <f>G48-H48</f>
        <v>337</v>
      </c>
      <c r="J48" s="297">
        <f>$F48*I48</f>
        <v>-337000</v>
      </c>
      <c r="K48" s="298">
        <f>J48/1000000</f>
        <v>-0.337</v>
      </c>
      <c r="L48" s="296">
        <v>999882</v>
      </c>
      <c r="M48" s="297">
        <v>999901</v>
      </c>
      <c r="N48" s="297">
        <f>L48-M48</f>
        <v>-19</v>
      </c>
      <c r="O48" s="297">
        <f>$F48*N48</f>
        <v>19000</v>
      </c>
      <c r="P48" s="298">
        <f>O48/1000000</f>
        <v>0.019</v>
      </c>
      <c r="Q48" s="393"/>
    </row>
    <row r="49" spans="1:17" ht="12.75" customHeight="1">
      <c r="A49" s="244">
        <v>33</v>
      </c>
      <c r="B49" s="300" t="s">
        <v>16</v>
      </c>
      <c r="C49" s="291">
        <v>4864788</v>
      </c>
      <c r="D49" s="303" t="s">
        <v>12</v>
      </c>
      <c r="E49" s="284" t="s">
        <v>306</v>
      </c>
      <c r="F49" s="291">
        <v>-2000</v>
      </c>
      <c r="G49" s="296">
        <v>24539</v>
      </c>
      <c r="H49" s="297">
        <v>23134</v>
      </c>
      <c r="I49" s="297">
        <f>G49-H49</f>
        <v>1405</v>
      </c>
      <c r="J49" s="297">
        <f>$F49*I49</f>
        <v>-2810000</v>
      </c>
      <c r="K49" s="298">
        <f>J49/1000000</f>
        <v>-2.81</v>
      </c>
      <c r="L49" s="296">
        <v>999501</v>
      </c>
      <c r="M49" s="297">
        <v>999549</v>
      </c>
      <c r="N49" s="297">
        <f>L49-M49</f>
        <v>-48</v>
      </c>
      <c r="O49" s="297">
        <f>$F49*N49</f>
        <v>96000</v>
      </c>
      <c r="P49" s="298">
        <f>O49/1000000</f>
        <v>0.096</v>
      </c>
      <c r="Q49" s="393"/>
    </row>
    <row r="50" spans="1:17" ht="12.75" customHeight="1">
      <c r="A50" s="244"/>
      <c r="B50" s="301" t="s">
        <v>35</v>
      </c>
      <c r="C50" s="291"/>
      <c r="D50" s="304"/>
      <c r="E50" s="284"/>
      <c r="F50" s="291"/>
      <c r="G50" s="296"/>
      <c r="H50" s="297"/>
      <c r="I50" s="297"/>
      <c r="J50" s="297"/>
      <c r="K50" s="298"/>
      <c r="L50" s="296"/>
      <c r="M50" s="297"/>
      <c r="N50" s="297"/>
      <c r="O50" s="297"/>
      <c r="P50" s="298"/>
      <c r="Q50" s="396"/>
    </row>
    <row r="51" spans="1:17" ht="12.75" customHeight="1">
      <c r="A51" s="243">
        <v>34</v>
      </c>
      <c r="B51" s="300" t="s">
        <v>36</v>
      </c>
      <c r="C51" s="291">
        <v>4864911</v>
      </c>
      <c r="D51" s="303" t="s">
        <v>12</v>
      </c>
      <c r="E51" s="284" t="s">
        <v>306</v>
      </c>
      <c r="F51" s="291">
        <v>-1000</v>
      </c>
      <c r="G51" s="296">
        <v>75344</v>
      </c>
      <c r="H51" s="297">
        <v>74545</v>
      </c>
      <c r="I51" s="297">
        <f>G51-H51</f>
        <v>799</v>
      </c>
      <c r="J51" s="297">
        <f>$F51*I51</f>
        <v>-799000</v>
      </c>
      <c r="K51" s="298">
        <f>J51/1000000</f>
        <v>-0.799</v>
      </c>
      <c r="L51" s="296">
        <v>995844</v>
      </c>
      <c r="M51" s="297">
        <v>996345</v>
      </c>
      <c r="N51" s="297">
        <f>L51-M51</f>
        <v>-501</v>
      </c>
      <c r="O51" s="297">
        <f>$F51*N51</f>
        <v>501000</v>
      </c>
      <c r="P51" s="298">
        <f>O51/1000000</f>
        <v>0.501</v>
      </c>
      <c r="Q51" s="396"/>
    </row>
    <row r="52" spans="1:17" ht="12.75" customHeight="1">
      <c r="A52" s="243"/>
      <c r="B52" s="301" t="s">
        <v>340</v>
      </c>
      <c r="C52" s="291"/>
      <c r="D52" s="303"/>
      <c r="E52" s="284"/>
      <c r="F52" s="291"/>
      <c r="G52" s="296"/>
      <c r="H52" s="297"/>
      <c r="I52" s="297"/>
      <c r="J52" s="297"/>
      <c r="K52" s="298"/>
      <c r="L52" s="296"/>
      <c r="M52" s="297"/>
      <c r="N52" s="297"/>
      <c r="O52" s="297"/>
      <c r="P52" s="298"/>
      <c r="Q52" s="396"/>
    </row>
    <row r="53" spans="1:17" ht="12.75" customHeight="1">
      <c r="A53" s="243">
        <v>35</v>
      </c>
      <c r="B53" s="300" t="s">
        <v>389</v>
      </c>
      <c r="C53" s="291">
        <v>4864892</v>
      </c>
      <c r="D53" s="303" t="s">
        <v>12</v>
      </c>
      <c r="E53" s="284" t="s">
        <v>306</v>
      </c>
      <c r="F53" s="291">
        <v>-4000</v>
      </c>
      <c r="G53" s="296">
        <v>5524</v>
      </c>
      <c r="H53" s="297">
        <v>4843</v>
      </c>
      <c r="I53" s="297">
        <f>G53-H53</f>
        <v>681</v>
      </c>
      <c r="J53" s="297">
        <f>$F53*I53</f>
        <v>-2724000</v>
      </c>
      <c r="K53" s="298">
        <f>J53/1000000</f>
        <v>-2.724</v>
      </c>
      <c r="L53" s="296">
        <v>999998</v>
      </c>
      <c r="M53" s="297">
        <v>1000000</v>
      </c>
      <c r="N53" s="297">
        <f>L53-M53</f>
        <v>-2</v>
      </c>
      <c r="O53" s="297">
        <f>$F53*N53</f>
        <v>8000</v>
      </c>
      <c r="P53" s="298">
        <f>O53/1000000</f>
        <v>0.008</v>
      </c>
      <c r="Q53" s="396"/>
    </row>
    <row r="54" spans="1:17" ht="12.75" customHeight="1">
      <c r="A54" s="243">
        <v>36</v>
      </c>
      <c r="B54" s="300" t="s">
        <v>347</v>
      </c>
      <c r="C54" s="291">
        <v>4864992</v>
      </c>
      <c r="D54" s="303" t="s">
        <v>12</v>
      </c>
      <c r="E54" s="284" t="s">
        <v>306</v>
      </c>
      <c r="F54" s="291">
        <v>-1000</v>
      </c>
      <c r="G54" s="296">
        <v>156167</v>
      </c>
      <c r="H54" s="297">
        <v>155030</v>
      </c>
      <c r="I54" s="297">
        <f>G54-H54</f>
        <v>1137</v>
      </c>
      <c r="J54" s="297">
        <f>$F54*I54</f>
        <v>-1137000</v>
      </c>
      <c r="K54" s="298">
        <f>J54/1000000</f>
        <v>-1.137</v>
      </c>
      <c r="L54" s="296">
        <v>998424</v>
      </c>
      <c r="M54" s="297">
        <v>998447</v>
      </c>
      <c r="N54" s="297">
        <f>L54-M54</f>
        <v>-23</v>
      </c>
      <c r="O54" s="297">
        <f>$F54*N54</f>
        <v>23000</v>
      </c>
      <c r="P54" s="298">
        <f>O54/1000000</f>
        <v>0.023</v>
      </c>
      <c r="Q54" s="662"/>
    </row>
    <row r="55" spans="1:17" ht="12.75" customHeight="1">
      <c r="A55" s="243">
        <v>37</v>
      </c>
      <c r="B55" s="300" t="s">
        <v>341</v>
      </c>
      <c r="C55" s="291">
        <v>4864827</v>
      </c>
      <c r="D55" s="303" t="s">
        <v>12</v>
      </c>
      <c r="E55" s="284" t="s">
        <v>306</v>
      </c>
      <c r="F55" s="291">
        <v>-333.33</v>
      </c>
      <c r="G55" s="296">
        <v>291409</v>
      </c>
      <c r="H55" s="297">
        <v>283243</v>
      </c>
      <c r="I55" s="297">
        <f>G55-H55</f>
        <v>8166</v>
      </c>
      <c r="J55" s="297">
        <f>$F55*I55</f>
        <v>-2721972.78</v>
      </c>
      <c r="K55" s="298">
        <f>J55/1000000</f>
        <v>-2.7219727799999998</v>
      </c>
      <c r="L55" s="296">
        <v>266</v>
      </c>
      <c r="M55" s="297">
        <v>247</v>
      </c>
      <c r="N55" s="297">
        <f>L55-M55</f>
        <v>19</v>
      </c>
      <c r="O55" s="297">
        <f>$F55*N55</f>
        <v>-6333.2699999999995</v>
      </c>
      <c r="P55" s="298">
        <f>O55/1000000</f>
        <v>-0.006333269999999999</v>
      </c>
      <c r="Q55" s="662"/>
    </row>
    <row r="56" spans="1:17" ht="12.75" customHeight="1">
      <c r="A56" s="243">
        <v>38</v>
      </c>
      <c r="B56" s="300" t="s">
        <v>453</v>
      </c>
      <c r="C56" s="291">
        <v>5128449</v>
      </c>
      <c r="D56" s="303" t="s">
        <v>12</v>
      </c>
      <c r="E56" s="284" t="s">
        <v>306</v>
      </c>
      <c r="F56" s="291">
        <v>-2000</v>
      </c>
      <c r="G56" s="296">
        <v>30391</v>
      </c>
      <c r="H56" s="297">
        <v>28977</v>
      </c>
      <c r="I56" s="297">
        <f>G56-H56</f>
        <v>1414</v>
      </c>
      <c r="J56" s="297">
        <f>$F56*I56</f>
        <v>-2828000</v>
      </c>
      <c r="K56" s="298">
        <f>J56/1000000</f>
        <v>-2.828</v>
      </c>
      <c r="L56" s="296">
        <v>999993</v>
      </c>
      <c r="M56" s="297">
        <v>999998</v>
      </c>
      <c r="N56" s="297">
        <f>L56-M56</f>
        <v>-5</v>
      </c>
      <c r="O56" s="297">
        <f>$F56*N56</f>
        <v>10000</v>
      </c>
      <c r="P56" s="298">
        <f>O56/1000000</f>
        <v>0.01</v>
      </c>
      <c r="Q56" s="662"/>
    </row>
    <row r="57" spans="1:17" ht="12.75" customHeight="1">
      <c r="A57" s="243"/>
      <c r="B57" s="300"/>
      <c r="C57" s="291"/>
      <c r="D57" s="303"/>
      <c r="E57" s="284"/>
      <c r="F57" s="291"/>
      <c r="G57" s="296"/>
      <c r="H57" s="297"/>
      <c r="I57" s="297"/>
      <c r="J57" s="297"/>
      <c r="K57" s="298"/>
      <c r="L57" s="296"/>
      <c r="M57" s="297"/>
      <c r="N57" s="297"/>
      <c r="O57" s="297"/>
      <c r="P57" s="298"/>
      <c r="Q57" s="662"/>
    </row>
    <row r="58" spans="1:17" ht="12.75" customHeight="1">
      <c r="A58" s="243"/>
      <c r="B58" s="302" t="s">
        <v>361</v>
      </c>
      <c r="C58" s="291"/>
      <c r="D58" s="303"/>
      <c r="E58" s="284"/>
      <c r="F58" s="291"/>
      <c r="G58" s="296"/>
      <c r="H58" s="297"/>
      <c r="I58" s="297"/>
      <c r="J58" s="297"/>
      <c r="K58" s="298"/>
      <c r="L58" s="296"/>
      <c r="M58" s="297"/>
      <c r="N58" s="297"/>
      <c r="O58" s="297"/>
      <c r="P58" s="298"/>
      <c r="Q58" s="397"/>
    </row>
    <row r="59" spans="1:17" ht="12.75" customHeight="1">
      <c r="A59" s="243">
        <v>38</v>
      </c>
      <c r="B59" s="300" t="s">
        <v>14</v>
      </c>
      <c r="C59" s="291">
        <v>4902505</v>
      </c>
      <c r="D59" s="303" t="s">
        <v>12</v>
      </c>
      <c r="E59" s="284" t="s">
        <v>306</v>
      </c>
      <c r="F59" s="291">
        <v>-2000</v>
      </c>
      <c r="G59" s="296">
        <v>40786</v>
      </c>
      <c r="H59" s="297">
        <v>39936</v>
      </c>
      <c r="I59" s="297">
        <f>G59-H59</f>
        <v>850</v>
      </c>
      <c r="J59" s="297">
        <f>$F59*I59</f>
        <v>-1700000</v>
      </c>
      <c r="K59" s="298">
        <f>J59/1000000</f>
        <v>-1.7</v>
      </c>
      <c r="L59" s="296">
        <v>559</v>
      </c>
      <c r="M59" s="297">
        <v>534</v>
      </c>
      <c r="N59" s="297">
        <f>L59-M59</f>
        <v>25</v>
      </c>
      <c r="O59" s="297">
        <f>$F59*N59</f>
        <v>-50000</v>
      </c>
      <c r="P59" s="298">
        <f>O59/1000000</f>
        <v>-0.05</v>
      </c>
      <c r="Q59" s="421"/>
    </row>
    <row r="60" spans="1:17" ht="12.75" customHeight="1">
      <c r="A60" s="243">
        <v>39</v>
      </c>
      <c r="B60" s="300" t="s">
        <v>15</v>
      </c>
      <c r="C60" s="291">
        <v>5128468</v>
      </c>
      <c r="D60" s="303" t="s">
        <v>12</v>
      </c>
      <c r="E60" s="284" t="s">
        <v>306</v>
      </c>
      <c r="F60" s="291">
        <v>-1000</v>
      </c>
      <c r="G60" s="296">
        <v>120924</v>
      </c>
      <c r="H60" s="297">
        <v>119309</v>
      </c>
      <c r="I60" s="297">
        <f>G60-H60</f>
        <v>1615</v>
      </c>
      <c r="J60" s="297">
        <f>$F60*I60</f>
        <v>-1615000</v>
      </c>
      <c r="K60" s="298">
        <f>J60/1000000</f>
        <v>-1.615</v>
      </c>
      <c r="L60" s="296">
        <v>2316</v>
      </c>
      <c r="M60" s="297">
        <v>2242</v>
      </c>
      <c r="N60" s="297">
        <f>L60-M60</f>
        <v>74</v>
      </c>
      <c r="O60" s="297">
        <f>$F60*N60</f>
        <v>-74000</v>
      </c>
      <c r="P60" s="298">
        <f>O60/1000000</f>
        <v>-0.074</v>
      </c>
      <c r="Q60" s="402"/>
    </row>
    <row r="61" spans="1:17" ht="12.75" customHeight="1">
      <c r="A61" s="243"/>
      <c r="B61" s="302" t="s">
        <v>449</v>
      </c>
      <c r="C61" s="291"/>
      <c r="D61" s="303"/>
      <c r="E61" s="284"/>
      <c r="F61" s="291"/>
      <c r="G61" s="296"/>
      <c r="H61" s="297"/>
      <c r="I61" s="297"/>
      <c r="J61" s="297"/>
      <c r="K61" s="298"/>
      <c r="L61" s="296"/>
      <c r="M61" s="297"/>
      <c r="N61" s="297"/>
      <c r="O61" s="297"/>
      <c r="P61" s="298"/>
      <c r="Q61" s="402"/>
    </row>
    <row r="62" spans="1:17" ht="12.75" customHeight="1">
      <c r="A62" s="243">
        <v>40</v>
      </c>
      <c r="B62" s="300" t="s">
        <v>14</v>
      </c>
      <c r="C62" s="291" t="s">
        <v>450</v>
      </c>
      <c r="D62" s="303" t="s">
        <v>452</v>
      </c>
      <c r="E62" s="284" t="s">
        <v>306</v>
      </c>
      <c r="F62" s="291">
        <v>-1</v>
      </c>
      <c r="G62" s="296">
        <v>7542000</v>
      </c>
      <c r="H62" s="244">
        <v>7480000</v>
      </c>
      <c r="I62" s="297">
        <f>G62-H62</f>
        <v>62000</v>
      </c>
      <c r="J62" s="297">
        <f>$F62*I62</f>
        <v>-62000</v>
      </c>
      <c r="K62" s="298">
        <f>J62/1000000</f>
        <v>-0.062</v>
      </c>
      <c r="L62" s="296">
        <v>2803000</v>
      </c>
      <c r="M62" s="244">
        <v>2384000</v>
      </c>
      <c r="N62" s="297">
        <f>L62-M62</f>
        <v>419000</v>
      </c>
      <c r="O62" s="297">
        <f>$F62*N62</f>
        <v>-419000</v>
      </c>
      <c r="P62" s="298">
        <f>O62/1000000</f>
        <v>-0.419</v>
      </c>
      <c r="Q62" s="402"/>
    </row>
    <row r="63" spans="1:17" ht="18.75" customHeight="1">
      <c r="A63" s="243">
        <v>41</v>
      </c>
      <c r="B63" s="300" t="s">
        <v>15</v>
      </c>
      <c r="C63" s="291" t="s">
        <v>451</v>
      </c>
      <c r="D63" s="303" t="s">
        <v>452</v>
      </c>
      <c r="E63" s="284" t="s">
        <v>306</v>
      </c>
      <c r="F63" s="291">
        <v>-1</v>
      </c>
      <c r="G63" s="296">
        <v>20368000</v>
      </c>
      <c r="H63" s="244">
        <v>19881000</v>
      </c>
      <c r="I63" s="297">
        <f>G63-H63</f>
        <v>487000</v>
      </c>
      <c r="J63" s="297">
        <f>$F63*I63</f>
        <v>-487000</v>
      </c>
      <c r="K63" s="298">
        <f>J63/1000000</f>
        <v>-0.487</v>
      </c>
      <c r="L63" s="296">
        <v>2792000</v>
      </c>
      <c r="M63" s="244">
        <v>2415000</v>
      </c>
      <c r="N63" s="297">
        <f>L63-M63</f>
        <v>377000</v>
      </c>
      <c r="O63" s="297">
        <f>$F63*N63</f>
        <v>-377000</v>
      </c>
      <c r="P63" s="298">
        <f>O63/1000000</f>
        <v>-0.377</v>
      </c>
      <c r="Q63" s="402"/>
    </row>
    <row r="64" spans="1:17" ht="15" customHeight="1">
      <c r="A64" s="243"/>
      <c r="B64" s="302" t="s">
        <v>365</v>
      </c>
      <c r="C64" s="291"/>
      <c r="D64" s="303"/>
      <c r="E64" s="284"/>
      <c r="F64" s="291"/>
      <c r="G64" s="296"/>
      <c r="H64" s="297"/>
      <c r="I64" s="297"/>
      <c r="J64" s="297"/>
      <c r="K64" s="298"/>
      <c r="L64" s="296"/>
      <c r="M64" s="297"/>
      <c r="N64" s="297"/>
      <c r="O64" s="297"/>
      <c r="P64" s="298"/>
      <c r="Q64" s="402"/>
    </row>
    <row r="65" spans="1:17" ht="15.75" customHeight="1">
      <c r="A65" s="243">
        <v>42</v>
      </c>
      <c r="B65" s="300" t="s">
        <v>14</v>
      </c>
      <c r="C65" s="291">
        <v>4864903</v>
      </c>
      <c r="D65" s="303" t="s">
        <v>12</v>
      </c>
      <c r="E65" s="284" t="s">
        <v>306</v>
      </c>
      <c r="F65" s="291">
        <v>-1000</v>
      </c>
      <c r="G65" s="296">
        <v>21221</v>
      </c>
      <c r="H65" s="297">
        <v>20846</v>
      </c>
      <c r="I65" s="297">
        <f>G65-H65</f>
        <v>375</v>
      </c>
      <c r="J65" s="297">
        <f>$F65*I65</f>
        <v>-375000</v>
      </c>
      <c r="K65" s="298">
        <f>J65/1000000</f>
        <v>-0.375</v>
      </c>
      <c r="L65" s="296">
        <v>997783</v>
      </c>
      <c r="M65" s="297">
        <v>997715</v>
      </c>
      <c r="N65" s="297">
        <f>L65-M65</f>
        <v>68</v>
      </c>
      <c r="O65" s="297">
        <f>$F65*N65</f>
        <v>-68000</v>
      </c>
      <c r="P65" s="298">
        <f>O65/1000000</f>
        <v>-0.068</v>
      </c>
      <c r="Q65" s="393"/>
    </row>
    <row r="66" spans="1:17" ht="15" customHeight="1">
      <c r="A66" s="243">
        <v>43</v>
      </c>
      <c r="B66" s="300" t="s">
        <v>15</v>
      </c>
      <c r="C66" s="291">
        <v>4864946</v>
      </c>
      <c r="D66" s="303" t="s">
        <v>12</v>
      </c>
      <c r="E66" s="284" t="s">
        <v>306</v>
      </c>
      <c r="F66" s="291">
        <v>-1000</v>
      </c>
      <c r="G66" s="296">
        <v>54562</v>
      </c>
      <c r="H66" s="297">
        <v>54668</v>
      </c>
      <c r="I66" s="297">
        <f>G66-H66</f>
        <v>-106</v>
      </c>
      <c r="J66" s="297">
        <f>$F66*I66</f>
        <v>106000</v>
      </c>
      <c r="K66" s="298">
        <f>J66/1000000</f>
        <v>0.106</v>
      </c>
      <c r="L66" s="296">
        <v>772</v>
      </c>
      <c r="M66" s="297">
        <v>1079</v>
      </c>
      <c r="N66" s="297">
        <f>L66-M66</f>
        <v>-307</v>
      </c>
      <c r="O66" s="297">
        <f>$F66*N66</f>
        <v>307000</v>
      </c>
      <c r="P66" s="298">
        <f>O66/1000000</f>
        <v>0.307</v>
      </c>
      <c r="Q66" s="393"/>
    </row>
    <row r="67" spans="1:17" ht="14.25" customHeight="1">
      <c r="A67" s="243"/>
      <c r="B67" s="302" t="s">
        <v>339</v>
      </c>
      <c r="C67" s="291"/>
      <c r="D67" s="303"/>
      <c r="E67" s="284"/>
      <c r="F67" s="291"/>
      <c r="G67" s="296"/>
      <c r="H67" s="297"/>
      <c r="I67" s="297"/>
      <c r="J67" s="297"/>
      <c r="K67" s="298"/>
      <c r="L67" s="296"/>
      <c r="M67" s="297"/>
      <c r="N67" s="297"/>
      <c r="O67" s="297"/>
      <c r="P67" s="298"/>
      <c r="Q67" s="396"/>
    </row>
    <row r="68" spans="1:17" ht="14.25" customHeight="1">
      <c r="A68" s="243"/>
      <c r="B68" s="302" t="s">
        <v>41</v>
      </c>
      <c r="C68" s="291"/>
      <c r="D68" s="303"/>
      <c r="E68" s="284"/>
      <c r="F68" s="291"/>
      <c r="G68" s="296"/>
      <c r="H68" s="297"/>
      <c r="I68" s="297"/>
      <c r="J68" s="297"/>
      <c r="K68" s="298"/>
      <c r="L68" s="296"/>
      <c r="M68" s="297"/>
      <c r="N68" s="297"/>
      <c r="O68" s="297"/>
      <c r="P68" s="298"/>
      <c r="Q68" s="396"/>
    </row>
    <row r="69" spans="1:17" s="426" customFormat="1" ht="15.75" thickBot="1">
      <c r="A69" s="426">
        <v>44</v>
      </c>
      <c r="B69" s="709" t="s">
        <v>42</v>
      </c>
      <c r="C69" s="648">
        <v>4864843</v>
      </c>
      <c r="D69" s="648" t="s">
        <v>12</v>
      </c>
      <c r="E69" s="648" t="s">
        <v>306</v>
      </c>
      <c r="F69" s="648">
        <v>1000</v>
      </c>
      <c r="G69" s="296">
        <v>998038</v>
      </c>
      <c r="H69" s="297">
        <v>998070</v>
      </c>
      <c r="I69" s="648">
        <f>G69-H69</f>
        <v>-32</v>
      </c>
      <c r="J69" s="648">
        <f>$F69*I69</f>
        <v>-32000</v>
      </c>
      <c r="K69" s="648">
        <f>J69/1000000</f>
        <v>-0.032</v>
      </c>
      <c r="L69" s="296">
        <v>24786</v>
      </c>
      <c r="M69" s="297">
        <v>24806</v>
      </c>
      <c r="N69" s="648">
        <f>L69-M69</f>
        <v>-20</v>
      </c>
      <c r="O69" s="648">
        <f>$F69*N69</f>
        <v>-20000</v>
      </c>
      <c r="P69" s="648">
        <f>O69/1000000</f>
        <v>-0.02</v>
      </c>
      <c r="Q69" s="475"/>
    </row>
    <row r="70" spans="1:17" s="661" customFormat="1" ht="16.5" hidden="1" thickBot="1" thickTop="1">
      <c r="A70" s="609"/>
      <c r="B70" s="659"/>
      <c r="C70" s="660"/>
      <c r="D70" s="665"/>
      <c r="F70" s="660"/>
      <c r="G70" s="297" t="e">
        <v>#N/A</v>
      </c>
      <c r="H70" s="297" t="e">
        <v>#N/A</v>
      </c>
      <c r="I70" s="660"/>
      <c r="J70" s="660"/>
      <c r="K70" s="660"/>
      <c r="L70" s="297" t="e">
        <v>#N/A</v>
      </c>
      <c r="M70" s="297" t="e">
        <v>#N/A</v>
      </c>
      <c r="N70" s="660"/>
      <c r="O70" s="660"/>
      <c r="P70" s="660"/>
      <c r="Q70" s="666"/>
    </row>
    <row r="71" spans="1:17" ht="21.75" customHeight="1" thickBot="1" thickTop="1">
      <c r="A71" s="244"/>
      <c r="B71" s="411" t="s">
        <v>273</v>
      </c>
      <c r="C71" s="35"/>
      <c r="D71" s="304"/>
      <c r="E71" s="284"/>
      <c r="F71" s="35"/>
      <c r="G71" s="395"/>
      <c r="H71" s="395"/>
      <c r="I71" s="297"/>
      <c r="J71" s="297"/>
      <c r="K71" s="297"/>
      <c r="L71" s="395"/>
      <c r="M71" s="395"/>
      <c r="N71" s="297"/>
      <c r="O71" s="297"/>
      <c r="P71" s="297"/>
      <c r="Q71" s="462" t="str">
        <f>Q1</f>
        <v>SEPTEMBER-2022</v>
      </c>
    </row>
    <row r="72" spans="1:17" ht="15.75" customHeight="1" thickTop="1">
      <c r="A72" s="242"/>
      <c r="B72" s="299" t="s">
        <v>43</v>
      </c>
      <c r="C72" s="282"/>
      <c r="D72" s="305"/>
      <c r="E72" s="305"/>
      <c r="F72" s="282"/>
      <c r="G72" s="296"/>
      <c r="H72" s="297"/>
      <c r="I72" s="463"/>
      <c r="J72" s="463"/>
      <c r="K72" s="464"/>
      <c r="L72" s="297"/>
      <c r="M72" s="297"/>
      <c r="N72" s="463"/>
      <c r="O72" s="463"/>
      <c r="P72" s="464"/>
      <c r="Q72" s="465"/>
    </row>
    <row r="73" spans="1:17" ht="15.75" customHeight="1">
      <c r="A73" s="243">
        <v>45</v>
      </c>
      <c r="B73" s="427" t="s">
        <v>76</v>
      </c>
      <c r="C73" s="291">
        <v>5295200</v>
      </c>
      <c r="D73" s="304" t="s">
        <v>12</v>
      </c>
      <c r="E73" s="284" t="s">
        <v>306</v>
      </c>
      <c r="F73" s="291">
        <v>100</v>
      </c>
      <c r="G73" s="296">
        <v>998049</v>
      </c>
      <c r="H73" s="297">
        <v>998049</v>
      </c>
      <c r="I73" s="297">
        <f>G73-H73</f>
        <v>0</v>
      </c>
      <c r="J73" s="297">
        <f>$F73*I73</f>
        <v>0</v>
      </c>
      <c r="K73" s="298">
        <f>J73/1000000</f>
        <v>0</v>
      </c>
      <c r="L73" s="296">
        <v>999841</v>
      </c>
      <c r="M73" s="297">
        <v>999841</v>
      </c>
      <c r="N73" s="297">
        <f>L73-M73</f>
        <v>0</v>
      </c>
      <c r="O73" s="297">
        <f>$F73*N73</f>
        <v>0</v>
      </c>
      <c r="P73" s="298">
        <f>O73/1000000</f>
        <v>0</v>
      </c>
      <c r="Q73" s="396"/>
    </row>
    <row r="74" spans="1:17" ht="15.75" customHeight="1">
      <c r="A74" s="243"/>
      <c r="B74" s="265" t="s">
        <v>48</v>
      </c>
      <c r="C74" s="292"/>
      <c r="D74" s="306"/>
      <c r="E74" s="306"/>
      <c r="F74" s="292"/>
      <c r="G74" s="296"/>
      <c r="H74" s="297"/>
      <c r="I74" s="297"/>
      <c r="J74" s="297"/>
      <c r="K74" s="298"/>
      <c r="L74" s="296"/>
      <c r="M74" s="297"/>
      <c r="N74" s="297"/>
      <c r="O74" s="297"/>
      <c r="P74" s="298"/>
      <c r="Q74" s="396"/>
    </row>
    <row r="75" spans="1:17" ht="15.75" customHeight="1">
      <c r="A75" s="243">
        <v>46</v>
      </c>
      <c r="B75" s="412" t="s">
        <v>49</v>
      </c>
      <c r="C75" s="292">
        <v>4902572</v>
      </c>
      <c r="D75" s="413" t="s">
        <v>12</v>
      </c>
      <c r="E75" s="284" t="s">
        <v>306</v>
      </c>
      <c r="F75" s="292">
        <v>100</v>
      </c>
      <c r="G75" s="296">
        <v>0</v>
      </c>
      <c r="H75" s="297">
        <v>0</v>
      </c>
      <c r="I75" s="297">
        <f>G75-H75</f>
        <v>0</v>
      </c>
      <c r="J75" s="297">
        <f>$F75*I75</f>
        <v>0</v>
      </c>
      <c r="K75" s="298">
        <f>J75/1000000</f>
        <v>0</v>
      </c>
      <c r="L75" s="296">
        <v>999962</v>
      </c>
      <c r="M75" s="297">
        <v>999990</v>
      </c>
      <c r="N75" s="297">
        <f>L75-M75</f>
        <v>-28</v>
      </c>
      <c r="O75" s="297">
        <f>$F75*N75</f>
        <v>-2800</v>
      </c>
      <c r="P75" s="298">
        <f>O75/1000000</f>
        <v>-0.0028</v>
      </c>
      <c r="Q75" s="682"/>
    </row>
    <row r="76" spans="1:17" ht="15.75" customHeight="1">
      <c r="A76" s="243">
        <v>47</v>
      </c>
      <c r="B76" s="412" t="s">
        <v>50</v>
      </c>
      <c r="C76" s="292">
        <v>4902541</v>
      </c>
      <c r="D76" s="413" t="s">
        <v>12</v>
      </c>
      <c r="E76" s="284" t="s">
        <v>306</v>
      </c>
      <c r="F76" s="292">
        <v>100</v>
      </c>
      <c r="G76" s="296">
        <v>999482</v>
      </c>
      <c r="H76" s="297">
        <v>999482</v>
      </c>
      <c r="I76" s="297">
        <f>G76-H76</f>
        <v>0</v>
      </c>
      <c r="J76" s="297">
        <f>$F76*I76</f>
        <v>0</v>
      </c>
      <c r="K76" s="298">
        <f>J76/1000000</f>
        <v>0</v>
      </c>
      <c r="L76" s="296">
        <v>999486</v>
      </c>
      <c r="M76" s="297">
        <v>999486</v>
      </c>
      <c r="N76" s="297">
        <f>L76-M76</f>
        <v>0</v>
      </c>
      <c r="O76" s="297">
        <f>$F76*N76</f>
        <v>0</v>
      </c>
      <c r="P76" s="298">
        <f>O76/1000000</f>
        <v>0</v>
      </c>
      <c r="Q76" s="396"/>
    </row>
    <row r="77" spans="1:17" ht="15.75" customHeight="1">
      <c r="A77" s="243">
        <v>48</v>
      </c>
      <c r="B77" s="412" t="s">
        <v>51</v>
      </c>
      <c r="C77" s="292">
        <v>4902539</v>
      </c>
      <c r="D77" s="413" t="s">
        <v>12</v>
      </c>
      <c r="E77" s="284" t="s">
        <v>306</v>
      </c>
      <c r="F77" s="292">
        <v>100</v>
      </c>
      <c r="G77" s="296">
        <v>3162</v>
      </c>
      <c r="H77" s="297">
        <v>3162</v>
      </c>
      <c r="I77" s="297">
        <f>G77-H77</f>
        <v>0</v>
      </c>
      <c r="J77" s="297">
        <f>$F77*I77</f>
        <v>0</v>
      </c>
      <c r="K77" s="298">
        <f>J77/1000000</f>
        <v>0</v>
      </c>
      <c r="L77" s="296">
        <v>36131</v>
      </c>
      <c r="M77" s="297">
        <v>35723</v>
      </c>
      <c r="N77" s="297">
        <f>L77-M77</f>
        <v>408</v>
      </c>
      <c r="O77" s="297">
        <f>$F77*N77</f>
        <v>40800</v>
      </c>
      <c r="P77" s="298">
        <f>O77/1000000</f>
        <v>0.0408</v>
      </c>
      <c r="Q77" s="396"/>
    </row>
    <row r="78" spans="1:17" ht="15.75" customHeight="1">
      <c r="A78" s="243"/>
      <c r="B78" s="265" t="s">
        <v>52</v>
      </c>
      <c r="C78" s="292"/>
      <c r="D78" s="306"/>
      <c r="E78" s="306"/>
      <c r="F78" s="292"/>
      <c r="G78" s="296"/>
      <c r="H78" s="297"/>
      <c r="I78" s="297"/>
      <c r="J78" s="297"/>
      <c r="K78" s="298"/>
      <c r="L78" s="296"/>
      <c r="M78" s="297"/>
      <c r="N78" s="297"/>
      <c r="O78" s="297"/>
      <c r="P78" s="298"/>
      <c r="Q78" s="396"/>
    </row>
    <row r="79" spans="1:17" ht="15.75" customHeight="1">
      <c r="A79" s="243">
        <v>49</v>
      </c>
      <c r="B79" s="412" t="s">
        <v>53</v>
      </c>
      <c r="C79" s="292">
        <v>4902591</v>
      </c>
      <c r="D79" s="413" t="s">
        <v>12</v>
      </c>
      <c r="E79" s="284" t="s">
        <v>306</v>
      </c>
      <c r="F79" s="292">
        <v>1333</v>
      </c>
      <c r="G79" s="296">
        <v>754</v>
      </c>
      <c r="H79" s="297">
        <v>754</v>
      </c>
      <c r="I79" s="297">
        <f aca="true" t="shared" si="12" ref="I79:I84">G79-H79</f>
        <v>0</v>
      </c>
      <c r="J79" s="297">
        <f aca="true" t="shared" si="13" ref="J79:J84">$F79*I79</f>
        <v>0</v>
      </c>
      <c r="K79" s="298">
        <f aca="true" t="shared" si="14" ref="K79:K84">J79/1000000</f>
        <v>0</v>
      </c>
      <c r="L79" s="296">
        <v>630</v>
      </c>
      <c r="M79" s="297">
        <v>628</v>
      </c>
      <c r="N79" s="297">
        <f aca="true" t="shared" si="15" ref="N79:N84">L79-M79</f>
        <v>2</v>
      </c>
      <c r="O79" s="297">
        <f aca="true" t="shared" si="16" ref="O79:O84">$F79*N79</f>
        <v>2666</v>
      </c>
      <c r="P79" s="298">
        <f aca="true" t="shared" si="17" ref="P79:P84">O79/1000000</f>
        <v>0.002666</v>
      </c>
      <c r="Q79" s="396"/>
    </row>
    <row r="80" spans="1:17" ht="15.75" customHeight="1">
      <c r="A80" s="243">
        <v>50</v>
      </c>
      <c r="B80" s="412" t="s">
        <v>54</v>
      </c>
      <c r="C80" s="292">
        <v>4902528</v>
      </c>
      <c r="D80" s="413" t="s">
        <v>12</v>
      </c>
      <c r="E80" s="284" t="s">
        <v>306</v>
      </c>
      <c r="F80" s="292">
        <v>100</v>
      </c>
      <c r="G80" s="296">
        <v>8</v>
      </c>
      <c r="H80" s="297">
        <v>2</v>
      </c>
      <c r="I80" s="297">
        <f>G80-H80</f>
        <v>6</v>
      </c>
      <c r="J80" s="297">
        <f>$F80*I80</f>
        <v>600</v>
      </c>
      <c r="K80" s="298">
        <f>J80/1000000</f>
        <v>0.0006</v>
      </c>
      <c r="L80" s="296">
        <v>3132</v>
      </c>
      <c r="M80" s="297">
        <v>2480</v>
      </c>
      <c r="N80" s="297">
        <f>L80-M80</f>
        <v>652</v>
      </c>
      <c r="O80" s="297">
        <f>$F80*N80</f>
        <v>65200</v>
      </c>
      <c r="P80" s="298">
        <f>O80/1000000</f>
        <v>0.0652</v>
      </c>
      <c r="Q80" s="396"/>
    </row>
    <row r="81" spans="1:17" ht="15.75" customHeight="1">
      <c r="A81" s="243">
        <v>51</v>
      </c>
      <c r="B81" s="412" t="s">
        <v>55</v>
      </c>
      <c r="C81" s="292">
        <v>4902523</v>
      </c>
      <c r="D81" s="413" t="s">
        <v>12</v>
      </c>
      <c r="E81" s="284" t="s">
        <v>306</v>
      </c>
      <c r="F81" s="292">
        <v>100</v>
      </c>
      <c r="G81" s="296">
        <v>999815</v>
      </c>
      <c r="H81" s="297">
        <v>999815</v>
      </c>
      <c r="I81" s="297">
        <f t="shared" si="12"/>
        <v>0</v>
      </c>
      <c r="J81" s="297">
        <f t="shared" si="13"/>
        <v>0</v>
      </c>
      <c r="K81" s="298">
        <f t="shared" si="14"/>
        <v>0</v>
      </c>
      <c r="L81" s="296">
        <v>999943</v>
      </c>
      <c r="M81" s="297">
        <v>999943</v>
      </c>
      <c r="N81" s="297">
        <f t="shared" si="15"/>
        <v>0</v>
      </c>
      <c r="O81" s="297">
        <f t="shared" si="16"/>
        <v>0</v>
      </c>
      <c r="P81" s="298">
        <f t="shared" si="17"/>
        <v>0</v>
      </c>
      <c r="Q81" s="396"/>
    </row>
    <row r="82" spans="1:17" ht="15.75" customHeight="1">
      <c r="A82" s="243">
        <v>52</v>
      </c>
      <c r="B82" s="412" t="s">
        <v>56</v>
      </c>
      <c r="C82" s="292">
        <v>4865089</v>
      </c>
      <c r="D82" s="413" t="s">
        <v>12</v>
      </c>
      <c r="E82" s="284" t="s">
        <v>306</v>
      </c>
      <c r="F82" s="292">
        <v>100</v>
      </c>
      <c r="G82" s="296">
        <v>0</v>
      </c>
      <c r="H82" s="297">
        <v>0</v>
      </c>
      <c r="I82" s="297">
        <f t="shared" si="12"/>
        <v>0</v>
      </c>
      <c r="J82" s="297">
        <f t="shared" si="13"/>
        <v>0</v>
      </c>
      <c r="K82" s="298">
        <f t="shared" si="14"/>
        <v>0</v>
      </c>
      <c r="L82" s="296">
        <v>0</v>
      </c>
      <c r="M82" s="297">
        <v>0</v>
      </c>
      <c r="N82" s="297">
        <f t="shared" si="15"/>
        <v>0</v>
      </c>
      <c r="O82" s="297">
        <f t="shared" si="16"/>
        <v>0</v>
      </c>
      <c r="P82" s="298">
        <f t="shared" si="17"/>
        <v>0</v>
      </c>
      <c r="Q82" s="396"/>
    </row>
    <row r="83" spans="1:17" ht="15.75" customHeight="1">
      <c r="A83" s="243">
        <v>53</v>
      </c>
      <c r="B83" s="412" t="s">
        <v>57</v>
      </c>
      <c r="C83" s="292">
        <v>4902548</v>
      </c>
      <c r="D83" s="413" t="s">
        <v>12</v>
      </c>
      <c r="E83" s="284" t="s">
        <v>306</v>
      </c>
      <c r="F83" s="428">
        <v>100</v>
      </c>
      <c r="G83" s="296">
        <v>0</v>
      </c>
      <c r="H83" s="297">
        <v>0</v>
      </c>
      <c r="I83" s="297">
        <f t="shared" si="12"/>
        <v>0</v>
      </c>
      <c r="J83" s="297">
        <f t="shared" si="13"/>
        <v>0</v>
      </c>
      <c r="K83" s="298">
        <f t="shared" si="14"/>
        <v>0</v>
      </c>
      <c r="L83" s="296">
        <v>0</v>
      </c>
      <c r="M83" s="297">
        <v>0</v>
      </c>
      <c r="N83" s="297">
        <f t="shared" si="15"/>
        <v>0</v>
      </c>
      <c r="O83" s="297">
        <f t="shared" si="16"/>
        <v>0</v>
      </c>
      <c r="P83" s="298">
        <f t="shared" si="17"/>
        <v>0</v>
      </c>
      <c r="Q83" s="421"/>
    </row>
    <row r="84" spans="1:17" ht="15.75" customHeight="1">
      <c r="A84" s="243">
        <v>54</v>
      </c>
      <c r="B84" s="412" t="s">
        <v>58</v>
      </c>
      <c r="C84" s="292">
        <v>4902564</v>
      </c>
      <c r="D84" s="413" t="s">
        <v>12</v>
      </c>
      <c r="E84" s="284" t="s">
        <v>306</v>
      </c>
      <c r="F84" s="292">
        <v>100</v>
      </c>
      <c r="G84" s="296">
        <v>1921</v>
      </c>
      <c r="H84" s="297">
        <v>1928</v>
      </c>
      <c r="I84" s="297">
        <f t="shared" si="12"/>
        <v>-7</v>
      </c>
      <c r="J84" s="297">
        <f t="shared" si="13"/>
        <v>-700</v>
      </c>
      <c r="K84" s="298">
        <f t="shared" si="14"/>
        <v>-0.0007</v>
      </c>
      <c r="L84" s="296">
        <v>8858</v>
      </c>
      <c r="M84" s="297">
        <v>8466</v>
      </c>
      <c r="N84" s="297">
        <f t="shared" si="15"/>
        <v>392</v>
      </c>
      <c r="O84" s="297">
        <f t="shared" si="16"/>
        <v>39200</v>
      </c>
      <c r="P84" s="298">
        <f t="shared" si="17"/>
        <v>0.0392</v>
      </c>
      <c r="Q84" s="406"/>
    </row>
    <row r="85" spans="1:17" ht="15.75" customHeight="1">
      <c r="A85" s="243"/>
      <c r="B85" s="265" t="s">
        <v>60</v>
      </c>
      <c r="C85" s="292"/>
      <c r="D85" s="306"/>
      <c r="E85" s="306"/>
      <c r="F85" s="292"/>
      <c r="G85" s="296"/>
      <c r="H85" s="297"/>
      <c r="I85" s="297"/>
      <c r="J85" s="297"/>
      <c r="K85" s="298"/>
      <c r="L85" s="296"/>
      <c r="M85" s="297"/>
      <c r="N85" s="297"/>
      <c r="O85" s="297"/>
      <c r="P85" s="298"/>
      <c r="Q85" s="396"/>
    </row>
    <row r="86" spans="1:17" ht="15.75" customHeight="1">
      <c r="A86" s="243">
        <v>55</v>
      </c>
      <c r="B86" s="412" t="s">
        <v>61</v>
      </c>
      <c r="C86" s="292">
        <v>4865088</v>
      </c>
      <c r="D86" s="413" t="s">
        <v>12</v>
      </c>
      <c r="E86" s="284" t="s">
        <v>306</v>
      </c>
      <c r="F86" s="292">
        <v>166.66</v>
      </c>
      <c r="G86" s="296">
        <v>1412</v>
      </c>
      <c r="H86" s="297">
        <v>1412</v>
      </c>
      <c r="I86" s="297">
        <f>G86-H86</f>
        <v>0</v>
      </c>
      <c r="J86" s="297">
        <f>$F86*I86</f>
        <v>0</v>
      </c>
      <c r="K86" s="298">
        <f>J86/1000000</f>
        <v>0</v>
      </c>
      <c r="L86" s="296">
        <v>7172</v>
      </c>
      <c r="M86" s="297">
        <v>7172</v>
      </c>
      <c r="N86" s="297">
        <f>L86-M86</f>
        <v>0</v>
      </c>
      <c r="O86" s="297">
        <f>$F86*N86</f>
        <v>0</v>
      </c>
      <c r="P86" s="298">
        <f>O86/1000000</f>
        <v>0</v>
      </c>
      <c r="Q86" s="419"/>
    </row>
    <row r="87" spans="1:17" ht="15.75" customHeight="1">
      <c r="A87" s="243">
        <v>56</v>
      </c>
      <c r="B87" s="412" t="s">
        <v>62</v>
      </c>
      <c r="C87" s="292">
        <v>4902579</v>
      </c>
      <c r="D87" s="413" t="s">
        <v>12</v>
      </c>
      <c r="E87" s="284" t="s">
        <v>306</v>
      </c>
      <c r="F87" s="292">
        <v>500</v>
      </c>
      <c r="G87" s="296">
        <v>999785</v>
      </c>
      <c r="H87" s="297">
        <v>999775</v>
      </c>
      <c r="I87" s="297">
        <f>G87-H87</f>
        <v>10</v>
      </c>
      <c r="J87" s="297">
        <f>$F87*I87</f>
        <v>5000</v>
      </c>
      <c r="K87" s="298">
        <f>J87/1000000</f>
        <v>0.005</v>
      </c>
      <c r="L87" s="296">
        <v>2439</v>
      </c>
      <c r="M87" s="297">
        <v>2429</v>
      </c>
      <c r="N87" s="297">
        <f>L87-M87</f>
        <v>10</v>
      </c>
      <c r="O87" s="297">
        <f>$F87*N87</f>
        <v>5000</v>
      </c>
      <c r="P87" s="298">
        <f>O87/1000000</f>
        <v>0.005</v>
      </c>
      <c r="Q87" s="396"/>
    </row>
    <row r="88" spans="1:17" ht="15.75" customHeight="1">
      <c r="A88" s="243">
        <v>57</v>
      </c>
      <c r="B88" s="412" t="s">
        <v>63</v>
      </c>
      <c r="C88" s="292">
        <v>4902526</v>
      </c>
      <c r="D88" s="413" t="s">
        <v>12</v>
      </c>
      <c r="E88" s="284" t="s">
        <v>306</v>
      </c>
      <c r="F88" s="428">
        <v>500</v>
      </c>
      <c r="G88" s="296">
        <v>25</v>
      </c>
      <c r="H88" s="297">
        <v>27</v>
      </c>
      <c r="I88" s="297">
        <f>G88-H88</f>
        <v>-2</v>
      </c>
      <c r="J88" s="297">
        <f>$F88*I88</f>
        <v>-1000</v>
      </c>
      <c r="K88" s="298">
        <f>J88/1000000</f>
        <v>-0.001</v>
      </c>
      <c r="L88" s="296">
        <v>295</v>
      </c>
      <c r="M88" s="297">
        <v>292</v>
      </c>
      <c r="N88" s="297">
        <f>L88-M88</f>
        <v>3</v>
      </c>
      <c r="O88" s="297">
        <f>$F88*N88</f>
        <v>1500</v>
      </c>
      <c r="P88" s="298">
        <f>O88/1000000</f>
        <v>0.0015</v>
      </c>
      <c r="Q88" s="396"/>
    </row>
    <row r="89" spans="1:17" ht="15.75" customHeight="1">
      <c r="A89" s="243">
        <v>58</v>
      </c>
      <c r="B89" s="412" t="s">
        <v>64</v>
      </c>
      <c r="C89" s="292">
        <v>4865090</v>
      </c>
      <c r="D89" s="413" t="s">
        <v>12</v>
      </c>
      <c r="E89" s="284" t="s">
        <v>306</v>
      </c>
      <c r="F89" s="428">
        <v>500</v>
      </c>
      <c r="G89" s="296">
        <v>1120</v>
      </c>
      <c r="H89" s="297">
        <v>1114</v>
      </c>
      <c r="I89" s="297">
        <f>G89-H89</f>
        <v>6</v>
      </c>
      <c r="J89" s="297">
        <f>$F89*I89</f>
        <v>3000</v>
      </c>
      <c r="K89" s="298">
        <f>J89/1000000</f>
        <v>0.003</v>
      </c>
      <c r="L89" s="296">
        <v>1558</v>
      </c>
      <c r="M89" s="297">
        <v>1550</v>
      </c>
      <c r="N89" s="297">
        <f>L89-M89</f>
        <v>8</v>
      </c>
      <c r="O89" s="297">
        <f>$F89*N89</f>
        <v>4000</v>
      </c>
      <c r="P89" s="298">
        <f>O89/1000000</f>
        <v>0.004</v>
      </c>
      <c r="Q89" s="396"/>
    </row>
    <row r="90" spans="2:17" ht="15.75" customHeight="1">
      <c r="B90" s="265" t="s">
        <v>66</v>
      </c>
      <c r="C90" s="292"/>
      <c r="D90" s="306"/>
      <c r="E90" s="306"/>
      <c r="F90" s="292"/>
      <c r="G90" s="296"/>
      <c r="H90" s="297"/>
      <c r="I90" s="297"/>
      <c r="J90" s="297"/>
      <c r="K90" s="298"/>
      <c r="L90" s="296"/>
      <c r="M90" s="297"/>
      <c r="N90" s="297"/>
      <c r="O90" s="297"/>
      <c r="P90" s="298"/>
      <c r="Q90" s="396"/>
    </row>
    <row r="91" spans="1:17" ht="15.75" customHeight="1">
      <c r="A91" s="243">
        <v>59</v>
      </c>
      <c r="B91" s="412" t="s">
        <v>59</v>
      </c>
      <c r="C91" s="292">
        <v>4902568</v>
      </c>
      <c r="D91" s="413" t="s">
        <v>12</v>
      </c>
      <c r="E91" s="284" t="s">
        <v>306</v>
      </c>
      <c r="F91" s="292">
        <v>100</v>
      </c>
      <c r="G91" s="296">
        <v>992948</v>
      </c>
      <c r="H91" s="297">
        <v>992957</v>
      </c>
      <c r="I91" s="297">
        <f>G91-H91</f>
        <v>-9</v>
      </c>
      <c r="J91" s="297">
        <f>$F91*I91</f>
        <v>-900</v>
      </c>
      <c r="K91" s="298">
        <f>J91/1000000</f>
        <v>-0.0009</v>
      </c>
      <c r="L91" s="296">
        <v>2892</v>
      </c>
      <c r="M91" s="297">
        <v>2878</v>
      </c>
      <c r="N91" s="297">
        <f>L91-M91</f>
        <v>14</v>
      </c>
      <c r="O91" s="297">
        <f>$F91*N91</f>
        <v>1400</v>
      </c>
      <c r="P91" s="298">
        <f>O91/1000000</f>
        <v>0.0014</v>
      </c>
      <c r="Q91" s="406"/>
    </row>
    <row r="92" spans="2:17" ht="15.75" customHeight="1">
      <c r="B92" s="265" t="s">
        <v>67</v>
      </c>
      <c r="C92" s="292"/>
      <c r="D92" s="306"/>
      <c r="E92" s="306"/>
      <c r="F92" s="292"/>
      <c r="G92" s="296"/>
      <c r="H92" s="297"/>
      <c r="I92" s="297"/>
      <c r="J92" s="297"/>
      <c r="K92" s="298"/>
      <c r="L92" s="296"/>
      <c r="M92" s="297"/>
      <c r="N92" s="297"/>
      <c r="O92" s="297"/>
      <c r="P92" s="298"/>
      <c r="Q92" s="396"/>
    </row>
    <row r="93" spans="1:17" ht="15.75" customHeight="1">
      <c r="A93" s="243">
        <v>60</v>
      </c>
      <c r="B93" s="412" t="s">
        <v>68</v>
      </c>
      <c r="C93" s="292">
        <v>4902540</v>
      </c>
      <c r="D93" s="413" t="s">
        <v>12</v>
      </c>
      <c r="E93" s="284" t="s">
        <v>306</v>
      </c>
      <c r="F93" s="292">
        <v>100</v>
      </c>
      <c r="G93" s="296">
        <v>9512</v>
      </c>
      <c r="H93" s="297">
        <v>9407</v>
      </c>
      <c r="I93" s="297">
        <f>G93-H93</f>
        <v>105</v>
      </c>
      <c r="J93" s="297">
        <f>$F93*I93</f>
        <v>10500</v>
      </c>
      <c r="K93" s="298">
        <f>J93/1000000</f>
        <v>0.0105</v>
      </c>
      <c r="L93" s="296">
        <v>16170</v>
      </c>
      <c r="M93" s="297">
        <v>15953</v>
      </c>
      <c r="N93" s="297">
        <f>L93-M93</f>
        <v>217</v>
      </c>
      <c r="O93" s="297">
        <f>$F93*N93</f>
        <v>21700</v>
      </c>
      <c r="P93" s="298">
        <f>O93/1000000</f>
        <v>0.0217</v>
      </c>
      <c r="Q93" s="406"/>
    </row>
    <row r="94" spans="1:17" ht="15.75" customHeight="1">
      <c r="A94" s="398">
        <v>61</v>
      </c>
      <c r="B94" s="412" t="s">
        <v>69</v>
      </c>
      <c r="C94" s="292">
        <v>4902520</v>
      </c>
      <c r="D94" s="413" t="s">
        <v>12</v>
      </c>
      <c r="E94" s="284" t="s">
        <v>306</v>
      </c>
      <c r="F94" s="292">
        <v>100</v>
      </c>
      <c r="G94" s="296">
        <v>15284</v>
      </c>
      <c r="H94" s="297">
        <v>14890</v>
      </c>
      <c r="I94" s="297">
        <f>G94-H94</f>
        <v>394</v>
      </c>
      <c r="J94" s="297">
        <f>$F94*I94</f>
        <v>39400</v>
      </c>
      <c r="K94" s="298">
        <f>J94/1000000</f>
        <v>0.0394</v>
      </c>
      <c r="L94" s="296">
        <v>6346</v>
      </c>
      <c r="M94" s="297">
        <v>6321</v>
      </c>
      <c r="N94" s="297">
        <f>L94-M94</f>
        <v>25</v>
      </c>
      <c r="O94" s="297">
        <f>$F94*N94</f>
        <v>2500</v>
      </c>
      <c r="P94" s="298">
        <f>O94/1000000</f>
        <v>0.0025</v>
      </c>
      <c r="Q94" s="396"/>
    </row>
    <row r="95" spans="1:17" ht="15.75" customHeight="1">
      <c r="A95" s="243">
        <v>62</v>
      </c>
      <c r="B95" s="412" t="s">
        <v>70</v>
      </c>
      <c r="C95" s="292">
        <v>4902536</v>
      </c>
      <c r="D95" s="413" t="s">
        <v>12</v>
      </c>
      <c r="E95" s="284" t="s">
        <v>306</v>
      </c>
      <c r="F95" s="292">
        <v>100</v>
      </c>
      <c r="G95" s="296">
        <v>33350</v>
      </c>
      <c r="H95" s="297">
        <v>32883</v>
      </c>
      <c r="I95" s="297">
        <f>G95-H95</f>
        <v>467</v>
      </c>
      <c r="J95" s="297">
        <f>$F95*I95</f>
        <v>46700</v>
      </c>
      <c r="K95" s="298">
        <f>J95/1000000</f>
        <v>0.0467</v>
      </c>
      <c r="L95" s="296">
        <v>11360</v>
      </c>
      <c r="M95" s="297">
        <v>11346</v>
      </c>
      <c r="N95" s="297">
        <f>L95-M95</f>
        <v>14</v>
      </c>
      <c r="O95" s="297">
        <f>$F95*N95</f>
        <v>1400</v>
      </c>
      <c r="P95" s="298">
        <f>O95/1000000</f>
        <v>0.0014</v>
      </c>
      <c r="Q95" s="406"/>
    </row>
    <row r="96" spans="1:17" ht="15.75" customHeight="1">
      <c r="A96" s="398"/>
      <c r="B96" s="265" t="s">
        <v>30</v>
      </c>
      <c r="C96" s="292"/>
      <c r="D96" s="306"/>
      <c r="E96" s="306"/>
      <c r="F96" s="292"/>
      <c r="G96" s="296"/>
      <c r="H96" s="297"/>
      <c r="I96" s="297"/>
      <c r="J96" s="297"/>
      <c r="K96" s="298"/>
      <c r="L96" s="296"/>
      <c r="M96" s="297"/>
      <c r="N96" s="297"/>
      <c r="O96" s="297"/>
      <c r="P96" s="298"/>
      <c r="Q96" s="396"/>
    </row>
    <row r="97" spans="1:17" ht="15.75" customHeight="1">
      <c r="A97" s="398">
        <v>63</v>
      </c>
      <c r="B97" s="412" t="s">
        <v>65</v>
      </c>
      <c r="C97" s="292">
        <v>4864797</v>
      </c>
      <c r="D97" s="413" t="s">
        <v>12</v>
      </c>
      <c r="E97" s="284" t="s">
        <v>306</v>
      </c>
      <c r="F97" s="292">
        <v>100</v>
      </c>
      <c r="G97" s="296">
        <v>62196</v>
      </c>
      <c r="H97" s="297">
        <v>61837</v>
      </c>
      <c r="I97" s="297">
        <f>G97-H97</f>
        <v>359</v>
      </c>
      <c r="J97" s="297">
        <f>$F97*I97</f>
        <v>35900</v>
      </c>
      <c r="K97" s="298">
        <f>J97/1000000</f>
        <v>0.0359</v>
      </c>
      <c r="L97" s="296">
        <v>2519</v>
      </c>
      <c r="M97" s="297">
        <v>2514</v>
      </c>
      <c r="N97" s="297">
        <f>L97-M97</f>
        <v>5</v>
      </c>
      <c r="O97" s="297">
        <f>$F97*N97</f>
        <v>500</v>
      </c>
      <c r="P97" s="298">
        <f>O97/1000000</f>
        <v>0.0005</v>
      </c>
      <c r="Q97" s="396"/>
    </row>
    <row r="98" spans="1:17" ht="15.75" customHeight="1">
      <c r="A98" s="399">
        <v>64</v>
      </c>
      <c r="B98" s="412" t="s">
        <v>219</v>
      </c>
      <c r="C98" s="292">
        <v>4865074</v>
      </c>
      <c r="D98" s="413" t="s">
        <v>12</v>
      </c>
      <c r="E98" s="284" t="s">
        <v>306</v>
      </c>
      <c r="F98" s="292">
        <v>133.33</v>
      </c>
      <c r="G98" s="296">
        <v>433</v>
      </c>
      <c r="H98" s="297">
        <v>126</v>
      </c>
      <c r="I98" s="297">
        <f>G98-H98</f>
        <v>307</v>
      </c>
      <c r="J98" s="297">
        <f>$F98*I98</f>
        <v>40932.310000000005</v>
      </c>
      <c r="K98" s="298">
        <f>J98/1000000</f>
        <v>0.040932310000000006</v>
      </c>
      <c r="L98" s="296">
        <v>968</v>
      </c>
      <c r="M98" s="297">
        <v>939</v>
      </c>
      <c r="N98" s="297">
        <f>L98-M98</f>
        <v>29</v>
      </c>
      <c r="O98" s="297">
        <f>$F98*N98</f>
        <v>3866.57</v>
      </c>
      <c r="P98" s="298">
        <f>O98/1000000</f>
        <v>0.00386657</v>
      </c>
      <c r="Q98" s="396"/>
    </row>
    <row r="99" spans="1:17" ht="15.75" customHeight="1">
      <c r="A99" s="399">
        <v>65</v>
      </c>
      <c r="B99" s="412" t="s">
        <v>75</v>
      </c>
      <c r="C99" s="292">
        <v>4902585</v>
      </c>
      <c r="D99" s="413" t="s">
        <v>12</v>
      </c>
      <c r="E99" s="284" t="s">
        <v>306</v>
      </c>
      <c r="F99" s="292">
        <v>-400</v>
      </c>
      <c r="G99" s="296">
        <v>999998</v>
      </c>
      <c r="H99" s="297">
        <v>999998</v>
      </c>
      <c r="I99" s="297">
        <f>G99-H99</f>
        <v>0</v>
      </c>
      <c r="J99" s="297">
        <f>$F99*I99</f>
        <v>0</v>
      </c>
      <c r="K99" s="298">
        <f>J99/1000000</f>
        <v>0</v>
      </c>
      <c r="L99" s="296">
        <v>3</v>
      </c>
      <c r="M99" s="297">
        <v>3</v>
      </c>
      <c r="N99" s="297">
        <f>L99-M99</f>
        <v>0</v>
      </c>
      <c r="O99" s="297">
        <f>$F99*N99</f>
        <v>0</v>
      </c>
      <c r="P99" s="298">
        <f>O99/1000000</f>
        <v>0</v>
      </c>
      <c r="Q99" s="423"/>
    </row>
    <row r="100" spans="2:16" ht="15.75" customHeight="1">
      <c r="B100" s="301" t="s">
        <v>71</v>
      </c>
      <c r="C100" s="291"/>
      <c r="D100" s="303"/>
      <c r="E100" s="303"/>
      <c r="F100" s="291"/>
      <c r="G100" s="296"/>
      <c r="H100" s="297"/>
      <c r="I100" s="297"/>
      <c r="J100" s="297"/>
      <c r="K100" s="298"/>
      <c r="L100" s="296"/>
      <c r="M100" s="297"/>
      <c r="N100" s="297"/>
      <c r="O100" s="297"/>
      <c r="P100" s="298"/>
    </row>
    <row r="101" spans="1:17" ht="18">
      <c r="A101" s="399">
        <v>66</v>
      </c>
      <c r="B101" s="667" t="s">
        <v>72</v>
      </c>
      <c r="C101" s="291">
        <v>4902577</v>
      </c>
      <c r="D101" s="303" t="s">
        <v>12</v>
      </c>
      <c r="E101" s="284" t="s">
        <v>306</v>
      </c>
      <c r="F101" s="291">
        <v>-400</v>
      </c>
      <c r="G101" s="296">
        <v>995632</v>
      </c>
      <c r="H101" s="297">
        <v>995632</v>
      </c>
      <c r="I101" s="250">
        <f>G101-H101</f>
        <v>0</v>
      </c>
      <c r="J101" s="250">
        <f>$F101*I101</f>
        <v>0</v>
      </c>
      <c r="K101" s="250">
        <f>J101/1000000</f>
        <v>0</v>
      </c>
      <c r="L101" s="296">
        <v>42</v>
      </c>
      <c r="M101" s="297">
        <v>42</v>
      </c>
      <c r="N101" s="250">
        <f>L101-M101</f>
        <v>0</v>
      </c>
      <c r="O101" s="250">
        <f>$F101*N101</f>
        <v>0</v>
      </c>
      <c r="P101" s="250">
        <f>O101/1000000</f>
        <v>0</v>
      </c>
      <c r="Q101" s="818" t="s">
        <v>488</v>
      </c>
    </row>
    <row r="102" spans="1:17" ht="18">
      <c r="A102" s="399"/>
      <c r="B102" s="667"/>
      <c r="C102" s="291"/>
      <c r="D102" s="303"/>
      <c r="E102" s="284"/>
      <c r="F102" s="291"/>
      <c r="G102" s="296"/>
      <c r="H102" s="297"/>
      <c r="I102" s="250"/>
      <c r="J102" s="250"/>
      <c r="K102" s="250">
        <v>0</v>
      </c>
      <c r="L102" s="296"/>
      <c r="M102" s="297"/>
      <c r="N102" s="250"/>
      <c r="O102" s="250"/>
      <c r="P102" s="250">
        <v>0</v>
      </c>
      <c r="Q102" s="818" t="s">
        <v>484</v>
      </c>
    </row>
    <row r="103" spans="1:17" ht="16.5">
      <c r="A103" s="399"/>
      <c r="B103" s="667"/>
      <c r="C103" s="291">
        <v>4902529</v>
      </c>
      <c r="D103" s="303" t="s">
        <v>12</v>
      </c>
      <c r="E103" s="284" t="s">
        <v>306</v>
      </c>
      <c r="F103" s="291">
        <v>-400</v>
      </c>
      <c r="G103" s="296">
        <v>0</v>
      </c>
      <c r="H103" s="297">
        <v>0</v>
      </c>
      <c r="I103" s="297">
        <f>G103-H103</f>
        <v>0</v>
      </c>
      <c r="J103" s="297">
        <f>$F103*I103</f>
        <v>0</v>
      </c>
      <c r="K103" s="298">
        <f>J103/1000000</f>
        <v>0</v>
      </c>
      <c r="L103" s="296">
        <v>0</v>
      </c>
      <c r="M103" s="297">
        <v>0</v>
      </c>
      <c r="N103" s="297">
        <f>L103-M103</f>
        <v>0</v>
      </c>
      <c r="O103" s="297">
        <f>$F103*N103</f>
        <v>0</v>
      </c>
      <c r="P103" s="298">
        <f>O103/1000000</f>
        <v>0</v>
      </c>
      <c r="Q103" s="818" t="s">
        <v>482</v>
      </c>
    </row>
    <row r="104" spans="1:17" ht="16.5">
      <c r="A104" s="399">
        <v>67</v>
      </c>
      <c r="B104" s="667" t="s">
        <v>73</v>
      </c>
      <c r="C104" s="291">
        <v>4902525</v>
      </c>
      <c r="D104" s="303" t="s">
        <v>12</v>
      </c>
      <c r="E104" s="284" t="s">
        <v>306</v>
      </c>
      <c r="F104" s="291">
        <v>400</v>
      </c>
      <c r="G104" s="296">
        <v>999898</v>
      </c>
      <c r="H104" s="297">
        <v>999892</v>
      </c>
      <c r="I104" s="297">
        <f>G104-H104</f>
        <v>6</v>
      </c>
      <c r="J104" s="297">
        <f>$F104*I104</f>
        <v>2400</v>
      </c>
      <c r="K104" s="298">
        <f>J104/1000000</f>
        <v>0.0024</v>
      </c>
      <c r="L104" s="296">
        <v>999454</v>
      </c>
      <c r="M104" s="297">
        <v>999454</v>
      </c>
      <c r="N104" s="297">
        <f>L104-M104</f>
        <v>0</v>
      </c>
      <c r="O104" s="297">
        <f>$F104*N104</f>
        <v>0</v>
      </c>
      <c r="P104" s="298">
        <f>O104/1000000</f>
        <v>0</v>
      </c>
      <c r="Q104" s="406"/>
    </row>
    <row r="105" spans="2:17" ht="16.5">
      <c r="B105" s="265" t="s">
        <v>343</v>
      </c>
      <c r="C105" s="291"/>
      <c r="D105" s="303"/>
      <c r="E105" s="284"/>
      <c r="F105" s="291"/>
      <c r="G105" s="296"/>
      <c r="H105" s="297"/>
      <c r="I105" s="297"/>
      <c r="J105" s="297"/>
      <c r="K105" s="298"/>
      <c r="L105" s="296"/>
      <c r="M105" s="297"/>
      <c r="N105" s="297"/>
      <c r="O105" s="297"/>
      <c r="P105" s="298"/>
      <c r="Q105" s="396"/>
    </row>
    <row r="106" spans="1:17" ht="18">
      <c r="A106" s="399">
        <v>68</v>
      </c>
      <c r="B106" s="412" t="s">
        <v>349</v>
      </c>
      <c r="C106" s="270">
        <v>4864983</v>
      </c>
      <c r="D106" s="104" t="s">
        <v>12</v>
      </c>
      <c r="E106" s="87" t="s">
        <v>306</v>
      </c>
      <c r="F106" s="365">
        <v>800</v>
      </c>
      <c r="G106" s="296">
        <v>946012</v>
      </c>
      <c r="H106" s="297">
        <v>946140</v>
      </c>
      <c r="I106" s="279">
        <f>G106-H106</f>
        <v>-128</v>
      </c>
      <c r="J106" s="279">
        <f>$F106*I106</f>
        <v>-102400</v>
      </c>
      <c r="K106" s="279">
        <f>J106/1000000</f>
        <v>-0.1024</v>
      </c>
      <c r="L106" s="296">
        <v>999698</v>
      </c>
      <c r="M106" s="297">
        <v>999699</v>
      </c>
      <c r="N106" s="279">
        <f>L106-M106</f>
        <v>-1</v>
      </c>
      <c r="O106" s="279">
        <f>$F106*N106</f>
        <v>-800</v>
      </c>
      <c r="P106" s="279">
        <f>O106/1000000</f>
        <v>-0.0008</v>
      </c>
      <c r="Q106" s="396"/>
    </row>
    <row r="107" spans="1:17" ht="18">
      <c r="A107" s="399">
        <v>69</v>
      </c>
      <c r="B107" s="412" t="s">
        <v>359</v>
      </c>
      <c r="C107" s="270">
        <v>4864950</v>
      </c>
      <c r="D107" s="104" t="s">
        <v>12</v>
      </c>
      <c r="E107" s="87" t="s">
        <v>306</v>
      </c>
      <c r="F107" s="365">
        <v>2000</v>
      </c>
      <c r="G107" s="296">
        <v>992892</v>
      </c>
      <c r="H107" s="297">
        <v>992894</v>
      </c>
      <c r="I107" s="279">
        <f>G107-H107</f>
        <v>-2</v>
      </c>
      <c r="J107" s="279">
        <f>$F107*I107</f>
        <v>-4000</v>
      </c>
      <c r="K107" s="834">
        <f>J107/1000000</f>
        <v>-0.004</v>
      </c>
      <c r="L107" s="296">
        <v>1051</v>
      </c>
      <c r="M107" s="297">
        <v>1051</v>
      </c>
      <c r="N107" s="279">
        <f>L107-M107</f>
        <v>0</v>
      </c>
      <c r="O107" s="279">
        <f>$F107*N107</f>
        <v>0</v>
      </c>
      <c r="P107" s="279">
        <f>O107/1000000</f>
        <v>0</v>
      </c>
      <c r="Q107" s="406" t="s">
        <v>489</v>
      </c>
    </row>
    <row r="108" spans="1:17" ht="18">
      <c r="A108" s="279"/>
      <c r="B108" s="412"/>
      <c r="C108" s="270"/>
      <c r="D108" s="104"/>
      <c r="E108" s="87"/>
      <c r="F108" s="291"/>
      <c r="G108" s="296"/>
      <c r="H108" s="297"/>
      <c r="I108" s="279"/>
      <c r="J108" s="279"/>
      <c r="K108" s="279">
        <v>-0.0053</v>
      </c>
      <c r="L108" s="296"/>
      <c r="M108" s="297"/>
      <c r="N108" s="279"/>
      <c r="O108" s="279"/>
      <c r="P108" s="279">
        <v>0</v>
      </c>
      <c r="Q108" s="406" t="s">
        <v>484</v>
      </c>
    </row>
    <row r="109" spans="1:17" ht="18">
      <c r="A109" s="279"/>
      <c r="B109" s="412"/>
      <c r="C109" s="270">
        <v>4865032</v>
      </c>
      <c r="D109" s="104" t="s">
        <v>12</v>
      </c>
      <c r="E109" s="87" t="s">
        <v>306</v>
      </c>
      <c r="F109" s="291">
        <v>800</v>
      </c>
      <c r="G109" s="296">
        <v>999999</v>
      </c>
      <c r="H109" s="297">
        <v>1000000</v>
      </c>
      <c r="I109" s="279">
        <f>G109-H109</f>
        <v>-1</v>
      </c>
      <c r="J109" s="279">
        <f>$F109*I109</f>
        <v>-800</v>
      </c>
      <c r="K109" s="279">
        <f>J109/1000000</f>
        <v>-0.0008</v>
      </c>
      <c r="L109" s="296">
        <v>0</v>
      </c>
      <c r="M109" s="297">
        <v>0</v>
      </c>
      <c r="N109" s="279">
        <f>L109-M109</f>
        <v>0</v>
      </c>
      <c r="O109" s="279">
        <f>$F109*N109</f>
        <v>0</v>
      </c>
      <c r="P109" s="279">
        <f>O109/1000000</f>
        <v>0</v>
      </c>
      <c r="Q109" s="406" t="s">
        <v>482</v>
      </c>
    </row>
    <row r="110" spans="2:17" ht="18">
      <c r="B110" s="265" t="s">
        <v>373</v>
      </c>
      <c r="C110" s="270"/>
      <c r="D110" s="104"/>
      <c r="E110" s="87"/>
      <c r="F110" s="291"/>
      <c r="G110" s="296"/>
      <c r="H110" s="297"/>
      <c r="I110" s="279"/>
      <c r="J110" s="279"/>
      <c r="K110" s="279"/>
      <c r="L110" s="296"/>
      <c r="M110" s="297"/>
      <c r="N110" s="279"/>
      <c r="O110" s="279"/>
      <c r="P110" s="279"/>
      <c r="Q110" s="396"/>
    </row>
    <row r="111" spans="1:17" ht="18">
      <c r="A111" s="399">
        <v>70</v>
      </c>
      <c r="B111" s="412" t="s">
        <v>374</v>
      </c>
      <c r="C111" s="270">
        <v>4864810</v>
      </c>
      <c r="D111" s="104" t="s">
        <v>12</v>
      </c>
      <c r="E111" s="87" t="s">
        <v>306</v>
      </c>
      <c r="F111" s="365">
        <v>200</v>
      </c>
      <c r="G111" s="296">
        <v>967672</v>
      </c>
      <c r="H111" s="297">
        <v>967650</v>
      </c>
      <c r="I111" s="297">
        <f>G111-H111</f>
        <v>22</v>
      </c>
      <c r="J111" s="297">
        <f>$F111*I111</f>
        <v>4400</v>
      </c>
      <c r="K111" s="297">
        <f>J111/1000000</f>
        <v>0.0044</v>
      </c>
      <c r="L111" s="296">
        <v>2041</v>
      </c>
      <c r="M111" s="297">
        <v>1902</v>
      </c>
      <c r="N111" s="297">
        <f>L111-M111</f>
        <v>139</v>
      </c>
      <c r="O111" s="297">
        <f>$F111*N111</f>
        <v>27800</v>
      </c>
      <c r="P111" s="298">
        <f>O111/1000000</f>
        <v>0.0278</v>
      </c>
      <c r="Q111" s="396"/>
    </row>
    <row r="112" spans="1:17" s="423" customFormat="1" ht="18">
      <c r="A112" s="320">
        <v>71</v>
      </c>
      <c r="B112" s="610" t="s">
        <v>375</v>
      </c>
      <c r="C112" s="270">
        <v>4864901</v>
      </c>
      <c r="D112" s="104" t="s">
        <v>12</v>
      </c>
      <c r="E112" s="87" t="s">
        <v>306</v>
      </c>
      <c r="F112" s="291">
        <v>250</v>
      </c>
      <c r="G112" s="296">
        <v>992763</v>
      </c>
      <c r="H112" s="297">
        <v>992766</v>
      </c>
      <c r="I112" s="279">
        <f>G112-H112</f>
        <v>-3</v>
      </c>
      <c r="J112" s="279">
        <f>$F112*I112</f>
        <v>-750</v>
      </c>
      <c r="K112" s="279">
        <f>J112/1000000</f>
        <v>-0.00075</v>
      </c>
      <c r="L112" s="296">
        <v>853</v>
      </c>
      <c r="M112" s="297">
        <v>846</v>
      </c>
      <c r="N112" s="279">
        <f>L112-M112</f>
        <v>7</v>
      </c>
      <c r="O112" s="279">
        <f>$F112*N112</f>
        <v>1750</v>
      </c>
      <c r="P112" s="279">
        <f>O112/1000000</f>
        <v>0.00175</v>
      </c>
      <c r="Q112" s="396"/>
    </row>
    <row r="113" spans="1:17" s="423" customFormat="1" ht="18">
      <c r="A113" s="320"/>
      <c r="B113" s="302" t="s">
        <v>414</v>
      </c>
      <c r="C113" s="270"/>
      <c r="D113" s="104"/>
      <c r="E113" s="87"/>
      <c r="F113" s="291"/>
      <c r="G113" s="296"/>
      <c r="H113" s="297"/>
      <c r="I113" s="279"/>
      <c r="J113" s="279"/>
      <c r="K113" s="279"/>
      <c r="L113" s="296"/>
      <c r="M113" s="297"/>
      <c r="N113" s="279"/>
      <c r="O113" s="279"/>
      <c r="P113" s="279"/>
      <c r="Q113" s="396"/>
    </row>
    <row r="114" spans="1:17" s="423" customFormat="1" ht="18">
      <c r="A114" s="320">
        <v>72</v>
      </c>
      <c r="B114" s="610" t="s">
        <v>420</v>
      </c>
      <c r="C114" s="270">
        <v>4864960</v>
      </c>
      <c r="D114" s="104" t="s">
        <v>12</v>
      </c>
      <c r="E114" s="87" t="s">
        <v>306</v>
      </c>
      <c r="F114" s="291">
        <v>1000</v>
      </c>
      <c r="G114" s="296">
        <v>980904</v>
      </c>
      <c r="H114" s="297">
        <v>981230</v>
      </c>
      <c r="I114" s="297">
        <f>G114-H114</f>
        <v>-326</v>
      </c>
      <c r="J114" s="297">
        <f>$F114*I114</f>
        <v>-326000</v>
      </c>
      <c r="K114" s="297">
        <f>J114/1000000</f>
        <v>-0.326</v>
      </c>
      <c r="L114" s="296">
        <v>2115</v>
      </c>
      <c r="M114" s="297">
        <v>2083</v>
      </c>
      <c r="N114" s="297">
        <f>L114-M114</f>
        <v>32</v>
      </c>
      <c r="O114" s="297">
        <f>$F114*N114</f>
        <v>32000</v>
      </c>
      <c r="P114" s="298">
        <f>O114/1000000</f>
        <v>0.032</v>
      </c>
      <c r="Q114" s="396"/>
    </row>
    <row r="115" spans="1:17" ht="18">
      <c r="A115" s="320">
        <v>73</v>
      </c>
      <c r="B115" s="610" t="s">
        <v>421</v>
      </c>
      <c r="C115" s="270">
        <v>5128441</v>
      </c>
      <c r="D115" s="104" t="s">
        <v>12</v>
      </c>
      <c r="E115" s="87" t="s">
        <v>306</v>
      </c>
      <c r="F115" s="466">
        <v>750</v>
      </c>
      <c r="G115" s="296">
        <v>1203</v>
      </c>
      <c r="H115" s="297">
        <v>1197</v>
      </c>
      <c r="I115" s="297">
        <f>G115-H115</f>
        <v>6</v>
      </c>
      <c r="J115" s="297">
        <f>$F115*I115</f>
        <v>4500</v>
      </c>
      <c r="K115" s="297">
        <f>J115/1000000</f>
        <v>0.0045</v>
      </c>
      <c r="L115" s="296">
        <v>4402</v>
      </c>
      <c r="M115" s="297">
        <v>4406</v>
      </c>
      <c r="N115" s="297">
        <f>L115-M115</f>
        <v>-4</v>
      </c>
      <c r="O115" s="297">
        <f>$F115*N115</f>
        <v>-3000</v>
      </c>
      <c r="P115" s="298">
        <f>O115/1000000</f>
        <v>-0.003</v>
      </c>
      <c r="Q115" s="396"/>
    </row>
    <row r="116" spans="2:92" s="426" customFormat="1" ht="15.75" thickBot="1">
      <c r="B116" s="649"/>
      <c r="G116" s="394"/>
      <c r="H116" s="395"/>
      <c r="I116" s="648"/>
      <c r="J116" s="648"/>
      <c r="K116" s="648"/>
      <c r="L116" s="394"/>
      <c r="M116" s="395"/>
      <c r="N116" s="648"/>
      <c r="O116" s="648"/>
      <c r="P116" s="648"/>
      <c r="Q116" s="517"/>
      <c r="R116" s="423"/>
      <c r="S116" s="423"/>
      <c r="T116" s="423"/>
      <c r="U116" s="423"/>
      <c r="V116" s="423"/>
      <c r="W116" s="423"/>
      <c r="X116" s="423"/>
      <c r="Y116" s="423"/>
      <c r="Z116" s="423"/>
      <c r="AA116" s="423"/>
      <c r="AB116" s="423"/>
      <c r="AC116" s="423"/>
      <c r="AD116" s="423"/>
      <c r="AE116" s="423"/>
      <c r="AF116" s="423"/>
      <c r="AG116" s="423"/>
      <c r="AH116" s="423"/>
      <c r="AI116" s="423"/>
      <c r="AJ116" s="423"/>
      <c r="AK116" s="423"/>
      <c r="AL116" s="423"/>
      <c r="AM116" s="423"/>
      <c r="AN116" s="423"/>
      <c r="AO116" s="423"/>
      <c r="AP116" s="423"/>
      <c r="AQ116" s="423"/>
      <c r="AR116" s="423"/>
      <c r="AS116" s="423"/>
      <c r="AT116" s="423"/>
      <c r="AU116" s="423"/>
      <c r="AV116" s="423"/>
      <c r="AW116" s="423"/>
      <c r="AX116" s="423"/>
      <c r="AY116" s="423"/>
      <c r="AZ116" s="423"/>
      <c r="BA116" s="423"/>
      <c r="BB116" s="423"/>
      <c r="BC116" s="423"/>
      <c r="BD116" s="423"/>
      <c r="BE116" s="423"/>
      <c r="BF116" s="423"/>
      <c r="BG116" s="423"/>
      <c r="BH116" s="423"/>
      <c r="BI116" s="423"/>
      <c r="BJ116" s="423"/>
      <c r="BK116" s="423"/>
      <c r="BL116" s="423"/>
      <c r="BM116" s="423"/>
      <c r="BN116" s="423"/>
      <c r="BO116" s="423"/>
      <c r="BP116" s="423"/>
      <c r="BQ116" s="423"/>
      <c r="BR116" s="423"/>
      <c r="BS116" s="423"/>
      <c r="BT116" s="423"/>
      <c r="BU116" s="423"/>
      <c r="BV116" s="423"/>
      <c r="BW116" s="423"/>
      <c r="BX116" s="423"/>
      <c r="BY116" s="423"/>
      <c r="BZ116" s="423"/>
      <c r="CA116" s="423"/>
      <c r="CB116" s="423"/>
      <c r="CC116" s="423"/>
      <c r="CD116" s="423"/>
      <c r="CE116" s="423"/>
      <c r="CF116" s="423"/>
      <c r="CG116" s="423"/>
      <c r="CH116" s="423"/>
      <c r="CI116" s="423"/>
      <c r="CJ116" s="423"/>
      <c r="CK116" s="423"/>
      <c r="CL116" s="423"/>
      <c r="CM116" s="423"/>
      <c r="CN116" s="423"/>
    </row>
    <row r="117" spans="2:16" ht="18.75" thickTop="1">
      <c r="B117" s="129" t="s">
        <v>218</v>
      </c>
      <c r="G117" s="297"/>
      <c r="H117" s="297"/>
      <c r="I117" s="466"/>
      <c r="J117" s="466"/>
      <c r="K117" s="375">
        <f>SUM(K7:K116)</f>
        <v>-27.859623739999996</v>
      </c>
      <c r="L117" s="297"/>
      <c r="M117" s="297"/>
      <c r="N117" s="466"/>
      <c r="O117" s="466"/>
      <c r="P117" s="375">
        <f>SUM(P7:P116)</f>
        <v>-1.1349173599999995</v>
      </c>
    </row>
    <row r="118" spans="2:16" ht="15">
      <c r="B118" s="15"/>
      <c r="G118" s="297"/>
      <c r="H118" s="297"/>
      <c r="I118" s="466"/>
      <c r="J118" s="466"/>
      <c r="K118" s="466"/>
      <c r="L118" s="297"/>
      <c r="M118" s="297"/>
      <c r="N118" s="466"/>
      <c r="O118" s="466"/>
      <c r="P118" s="466"/>
    </row>
    <row r="119" spans="2:16" ht="15">
      <c r="B119" s="15"/>
      <c r="G119" s="297"/>
      <c r="H119" s="297"/>
      <c r="I119" s="466"/>
      <c r="J119" s="466"/>
      <c r="K119" s="466"/>
      <c r="L119" s="297"/>
      <c r="M119" s="297"/>
      <c r="N119" s="466"/>
      <c r="O119" s="466"/>
      <c r="P119" s="466"/>
    </row>
    <row r="120" spans="2:16" ht="15">
      <c r="B120" s="15"/>
      <c r="G120" s="297"/>
      <c r="H120" s="297"/>
      <c r="I120" s="466"/>
      <c r="J120" s="466"/>
      <c r="K120" s="466"/>
      <c r="L120" s="297"/>
      <c r="M120" s="297"/>
      <c r="N120" s="466"/>
      <c r="O120" s="466"/>
      <c r="P120" s="466"/>
    </row>
    <row r="121" spans="2:16" ht="15">
      <c r="B121" s="15"/>
      <c r="G121" s="297"/>
      <c r="H121" s="297"/>
      <c r="I121" s="466"/>
      <c r="J121" s="466"/>
      <c r="K121" s="466"/>
      <c r="L121" s="297"/>
      <c r="M121" s="297"/>
      <c r="N121" s="466"/>
      <c r="O121" s="466"/>
      <c r="P121" s="466"/>
    </row>
    <row r="122" spans="2:16" ht="15">
      <c r="B122" s="15"/>
      <c r="G122" s="297"/>
      <c r="H122" s="297"/>
      <c r="I122" s="466"/>
      <c r="J122" s="466"/>
      <c r="K122" s="466"/>
      <c r="L122" s="297"/>
      <c r="M122" s="297"/>
      <c r="N122" s="466"/>
      <c r="O122" s="466"/>
      <c r="P122" s="466"/>
    </row>
    <row r="123" spans="1:16" ht="15.75">
      <c r="A123" s="14"/>
      <c r="G123" s="297"/>
      <c r="H123" s="297"/>
      <c r="I123" s="466"/>
      <c r="J123" s="466"/>
      <c r="K123" s="466"/>
      <c r="L123" s="297"/>
      <c r="M123" s="297"/>
      <c r="N123" s="466"/>
      <c r="O123" s="466"/>
      <c r="P123" s="466"/>
    </row>
    <row r="124" spans="1:17" ht="24" thickBot="1">
      <c r="A124" s="159" t="s">
        <v>217</v>
      </c>
      <c r="G124" s="297"/>
      <c r="H124" s="297"/>
      <c r="I124" s="75" t="s">
        <v>355</v>
      </c>
      <c r="J124" s="423"/>
      <c r="K124" s="423"/>
      <c r="L124" s="297"/>
      <c r="M124" s="297"/>
      <c r="N124" s="75" t="s">
        <v>356</v>
      </c>
      <c r="O124" s="423"/>
      <c r="P124" s="423"/>
      <c r="Q124" s="467" t="str">
        <f>Q1</f>
        <v>SEPTEMBER-2022</v>
      </c>
    </row>
    <row r="125" spans="1:17" ht="39" customHeight="1" thickBot="1" thickTop="1">
      <c r="A125" s="458" t="s">
        <v>8</v>
      </c>
      <c r="B125" s="442" t="s">
        <v>9</v>
      </c>
      <c r="C125" s="443" t="s">
        <v>1</v>
      </c>
      <c r="D125" s="443" t="s">
        <v>2</v>
      </c>
      <c r="E125" s="443" t="s">
        <v>3</v>
      </c>
      <c r="F125" s="443" t="s">
        <v>10</v>
      </c>
      <c r="G125" s="441" t="str">
        <f>G5</f>
        <v>FINAL READING 30/09/2022</v>
      </c>
      <c r="H125" s="443" t="str">
        <f>H5</f>
        <v>INTIAL READING 01/09/2022</v>
      </c>
      <c r="I125" s="443" t="s">
        <v>4</v>
      </c>
      <c r="J125" s="443" t="s">
        <v>5</v>
      </c>
      <c r="K125" s="459" t="s">
        <v>6</v>
      </c>
      <c r="L125" s="441" t="str">
        <f>L5</f>
        <v>FINAL READING 30/09/2022</v>
      </c>
      <c r="M125" s="443" t="str">
        <f>M5</f>
        <v>INTIAL READING 01/09/2022</v>
      </c>
      <c r="N125" s="443" t="s">
        <v>4</v>
      </c>
      <c r="O125" s="443" t="s">
        <v>5</v>
      </c>
      <c r="P125" s="459" t="s">
        <v>6</v>
      </c>
      <c r="Q125" s="459" t="s">
        <v>271</v>
      </c>
    </row>
    <row r="126" spans="1:16" ht="7.5" customHeight="1" hidden="1" thickBot="1" thickTop="1">
      <c r="A126" s="12"/>
      <c r="B126" s="11"/>
      <c r="C126" s="10"/>
      <c r="D126" s="10"/>
      <c r="E126" s="10"/>
      <c r="F126" s="10"/>
      <c r="G126" s="297"/>
      <c r="H126" s="297"/>
      <c r="I126" s="466"/>
      <c r="J126" s="466"/>
      <c r="K126" s="466"/>
      <c r="L126" s="297"/>
      <c r="M126" s="297"/>
      <c r="N126" s="466"/>
      <c r="O126" s="466"/>
      <c r="P126" s="466"/>
    </row>
    <row r="127" spans="1:17" ht="15.75" customHeight="1" thickTop="1">
      <c r="A127" s="293"/>
      <c r="B127" s="294" t="s">
        <v>25</v>
      </c>
      <c r="C127" s="282"/>
      <c r="D127" s="276"/>
      <c r="E127" s="276"/>
      <c r="F127" s="276"/>
      <c r="G127" s="297"/>
      <c r="H127" s="297"/>
      <c r="I127" s="469"/>
      <c r="J127" s="469"/>
      <c r="K127" s="470"/>
      <c r="L127" s="297"/>
      <c r="M127" s="297"/>
      <c r="N127" s="469"/>
      <c r="O127" s="469"/>
      <c r="P127" s="470"/>
      <c r="Q127" s="465"/>
    </row>
    <row r="128" spans="1:17" ht="15.75" customHeight="1">
      <c r="A128" s="281">
        <v>1</v>
      </c>
      <c r="B128" s="300" t="s">
        <v>74</v>
      </c>
      <c r="C128" s="291">
        <v>4902566</v>
      </c>
      <c r="D128" s="284" t="s">
        <v>12</v>
      </c>
      <c r="E128" s="284" t="s">
        <v>306</v>
      </c>
      <c r="F128" s="291">
        <v>-100</v>
      </c>
      <c r="G128" s="296">
        <v>367</v>
      </c>
      <c r="H128" s="297">
        <v>243</v>
      </c>
      <c r="I128" s="297">
        <f>G128-H128</f>
        <v>124</v>
      </c>
      <c r="J128" s="297">
        <f>$F128*I128</f>
        <v>-12400</v>
      </c>
      <c r="K128" s="297">
        <f>J128/1000000</f>
        <v>-0.0124</v>
      </c>
      <c r="L128" s="296">
        <v>1421</v>
      </c>
      <c r="M128" s="297">
        <v>1375</v>
      </c>
      <c r="N128" s="297">
        <f>L128-M128</f>
        <v>46</v>
      </c>
      <c r="O128" s="297">
        <f>$F128*N128</f>
        <v>-4600</v>
      </c>
      <c r="P128" s="298">
        <f>O128/1000000</f>
        <v>-0.0046</v>
      </c>
      <c r="Q128" s="396"/>
    </row>
    <row r="129" spans="1:17" ht="16.5">
      <c r="A129" s="281"/>
      <c r="B129" s="301" t="s">
        <v>37</v>
      </c>
      <c r="C129" s="291"/>
      <c r="D129" s="304"/>
      <c r="E129" s="304"/>
      <c r="F129" s="291"/>
      <c r="G129" s="296"/>
      <c r="H129" s="297"/>
      <c r="I129" s="297"/>
      <c r="J129" s="297"/>
      <c r="K129" s="298"/>
      <c r="L129" s="296"/>
      <c r="M129" s="297"/>
      <c r="N129" s="297"/>
      <c r="O129" s="297"/>
      <c r="P129" s="298"/>
      <c r="Q129" s="396"/>
    </row>
    <row r="130" spans="1:17" ht="16.5">
      <c r="A130" s="281">
        <v>2</v>
      </c>
      <c r="B130" s="300" t="s">
        <v>38</v>
      </c>
      <c r="C130" s="291">
        <v>4864787</v>
      </c>
      <c r="D130" s="303" t="s">
        <v>12</v>
      </c>
      <c r="E130" s="284" t="s">
        <v>306</v>
      </c>
      <c r="F130" s="291">
        <v>-800</v>
      </c>
      <c r="G130" s="296">
        <v>403</v>
      </c>
      <c r="H130" s="297">
        <v>371</v>
      </c>
      <c r="I130" s="297">
        <f>G130-H130</f>
        <v>32</v>
      </c>
      <c r="J130" s="297">
        <f>$F130*I130</f>
        <v>-25600</v>
      </c>
      <c r="K130" s="298">
        <f>J130/1000000</f>
        <v>-0.0256</v>
      </c>
      <c r="L130" s="296">
        <v>639</v>
      </c>
      <c r="M130" s="297">
        <v>638</v>
      </c>
      <c r="N130" s="297">
        <f>L130-M130</f>
        <v>1</v>
      </c>
      <c r="O130" s="297">
        <f>$F130*N130</f>
        <v>-800</v>
      </c>
      <c r="P130" s="298">
        <f>O130/1000000</f>
        <v>-0.0008</v>
      </c>
      <c r="Q130" s="396"/>
    </row>
    <row r="131" spans="1:17" ht="15.75" customHeight="1">
      <c r="A131" s="281"/>
      <c r="B131" s="301" t="s">
        <v>17</v>
      </c>
      <c r="C131" s="291"/>
      <c r="D131" s="303"/>
      <c r="E131" s="284"/>
      <c r="F131" s="291"/>
      <c r="G131" s="296"/>
      <c r="H131" s="297"/>
      <c r="I131" s="297"/>
      <c r="J131" s="297"/>
      <c r="K131" s="298"/>
      <c r="L131" s="296"/>
      <c r="M131" s="297"/>
      <c r="N131" s="297"/>
      <c r="O131" s="297"/>
      <c r="P131" s="298"/>
      <c r="Q131" s="396"/>
    </row>
    <row r="132" spans="1:17" ht="16.5">
      <c r="A132" s="281">
        <v>3</v>
      </c>
      <c r="B132" s="300" t="s">
        <v>18</v>
      </c>
      <c r="C132" s="291">
        <v>4865119</v>
      </c>
      <c r="D132" s="303" t="s">
        <v>12</v>
      </c>
      <c r="E132" s="284" t="s">
        <v>306</v>
      </c>
      <c r="F132" s="291">
        <v>-1333.33</v>
      </c>
      <c r="G132" s="296">
        <v>1000018</v>
      </c>
      <c r="H132" s="297">
        <v>999988</v>
      </c>
      <c r="I132" s="297">
        <f>G132-H132</f>
        <v>30</v>
      </c>
      <c r="J132" s="297">
        <f>$F132*I132</f>
        <v>-39999.899999999994</v>
      </c>
      <c r="K132" s="298">
        <f>J132/1000000</f>
        <v>-0.03999989999999999</v>
      </c>
      <c r="L132" s="296">
        <v>3</v>
      </c>
      <c r="M132" s="297">
        <v>2</v>
      </c>
      <c r="N132" s="297">
        <f>L132-M132</f>
        <v>1</v>
      </c>
      <c r="O132" s="297">
        <f>$F132*N132</f>
        <v>-1333.33</v>
      </c>
      <c r="P132" s="298">
        <f>O132/1000000</f>
        <v>-0.00133333</v>
      </c>
      <c r="Q132" s="663"/>
    </row>
    <row r="133" spans="1:17" ht="16.5">
      <c r="A133" s="281">
        <v>4</v>
      </c>
      <c r="B133" s="300" t="s">
        <v>19</v>
      </c>
      <c r="C133" s="291">
        <v>4864825</v>
      </c>
      <c r="D133" s="303" t="s">
        <v>12</v>
      </c>
      <c r="E133" s="284" t="s">
        <v>306</v>
      </c>
      <c r="F133" s="291">
        <v>-133.33</v>
      </c>
      <c r="G133" s="296">
        <v>5359</v>
      </c>
      <c r="H133" s="297">
        <v>4846</v>
      </c>
      <c r="I133" s="297">
        <f>G133-H133</f>
        <v>513</v>
      </c>
      <c r="J133" s="297">
        <f>$F133*I133</f>
        <v>-68398.29000000001</v>
      </c>
      <c r="K133" s="298">
        <f>J133/1000000</f>
        <v>-0.06839829000000001</v>
      </c>
      <c r="L133" s="296">
        <v>8030</v>
      </c>
      <c r="M133" s="297">
        <v>8009</v>
      </c>
      <c r="N133" s="297">
        <f>L133-M133</f>
        <v>21</v>
      </c>
      <c r="O133" s="297">
        <f>$F133*N133</f>
        <v>-2799.9300000000003</v>
      </c>
      <c r="P133" s="298">
        <f>O133/1000000</f>
        <v>-0.0027999300000000004</v>
      </c>
      <c r="Q133" s="396"/>
    </row>
    <row r="134" spans="1:17" ht="16.5">
      <c r="A134" s="471"/>
      <c r="B134" s="472" t="s">
        <v>44</v>
      </c>
      <c r="C134" s="280"/>
      <c r="D134" s="284"/>
      <c r="E134" s="284"/>
      <c r="F134" s="473"/>
      <c r="G134" s="296"/>
      <c r="H134" s="297"/>
      <c r="I134" s="297"/>
      <c r="J134" s="297"/>
      <c r="K134" s="298"/>
      <c r="L134" s="296"/>
      <c r="M134" s="297"/>
      <c r="N134" s="297"/>
      <c r="O134" s="297"/>
      <c r="P134" s="298"/>
      <c r="Q134" s="396"/>
    </row>
    <row r="135" spans="1:17" ht="16.5">
      <c r="A135" s="281">
        <v>5</v>
      </c>
      <c r="B135" s="427" t="s">
        <v>45</v>
      </c>
      <c r="C135" s="291">
        <v>4865149</v>
      </c>
      <c r="D135" s="304" t="s">
        <v>12</v>
      </c>
      <c r="E135" s="284" t="s">
        <v>306</v>
      </c>
      <c r="F135" s="291">
        <v>-187.5</v>
      </c>
      <c r="G135" s="296">
        <v>997113</v>
      </c>
      <c r="H135" s="297">
        <v>997113</v>
      </c>
      <c r="I135" s="297">
        <f>G135-H135</f>
        <v>0</v>
      </c>
      <c r="J135" s="297">
        <f>$F135*I135</f>
        <v>0</v>
      </c>
      <c r="K135" s="298">
        <f>J135/1000000</f>
        <v>0</v>
      </c>
      <c r="L135" s="296">
        <v>998463</v>
      </c>
      <c r="M135" s="297">
        <v>998524</v>
      </c>
      <c r="N135" s="297">
        <f>L135-M135</f>
        <v>-61</v>
      </c>
      <c r="O135" s="297">
        <f>$F135*N135</f>
        <v>11437.5</v>
      </c>
      <c r="P135" s="298">
        <f>O135/1000000</f>
        <v>0.0114375</v>
      </c>
      <c r="Q135" s="421"/>
    </row>
    <row r="136" spans="1:17" ht="16.5">
      <c r="A136" s="281"/>
      <c r="B136" s="301" t="s">
        <v>33</v>
      </c>
      <c r="C136" s="291"/>
      <c r="D136" s="304"/>
      <c r="E136" s="284"/>
      <c r="F136" s="291"/>
      <c r="G136" s="296"/>
      <c r="H136" s="297"/>
      <c r="I136" s="297"/>
      <c r="J136" s="297"/>
      <c r="K136" s="298"/>
      <c r="L136" s="296"/>
      <c r="M136" s="297"/>
      <c r="N136" s="297"/>
      <c r="O136" s="297"/>
      <c r="P136" s="298"/>
      <c r="Q136" s="396"/>
    </row>
    <row r="137" spans="1:17" ht="16.5">
      <c r="A137" s="281">
        <v>6</v>
      </c>
      <c r="B137" s="300" t="s">
        <v>320</v>
      </c>
      <c r="C137" s="291">
        <v>5128439</v>
      </c>
      <c r="D137" s="303" t="s">
        <v>12</v>
      </c>
      <c r="E137" s="284" t="s">
        <v>306</v>
      </c>
      <c r="F137" s="291">
        <v>-800</v>
      </c>
      <c r="G137" s="296">
        <v>897917</v>
      </c>
      <c r="H137" s="297">
        <v>897927</v>
      </c>
      <c r="I137" s="297">
        <f>G137-H137</f>
        <v>-10</v>
      </c>
      <c r="J137" s="297">
        <f>$F137*I137</f>
        <v>8000</v>
      </c>
      <c r="K137" s="298">
        <f>J137/1000000</f>
        <v>0.008</v>
      </c>
      <c r="L137" s="296">
        <v>997637</v>
      </c>
      <c r="M137" s="297">
        <v>997638</v>
      </c>
      <c r="N137" s="297">
        <f>L137-M137</f>
        <v>-1</v>
      </c>
      <c r="O137" s="297">
        <f>$F137*N137</f>
        <v>800</v>
      </c>
      <c r="P137" s="298">
        <f>O137/1000000</f>
        <v>0.0008</v>
      </c>
      <c r="Q137" s="406" t="s">
        <v>490</v>
      </c>
    </row>
    <row r="138" spans="1:17" ht="16.5">
      <c r="A138" s="281"/>
      <c r="B138" s="302" t="s">
        <v>343</v>
      </c>
      <c r="C138" s="291"/>
      <c r="D138" s="303"/>
      <c r="E138" s="284"/>
      <c r="F138" s="291"/>
      <c r="G138" s="296"/>
      <c r="H138" s="297"/>
      <c r="I138" s="297"/>
      <c r="J138" s="297"/>
      <c r="K138" s="298"/>
      <c r="L138" s="296"/>
      <c r="M138" s="297"/>
      <c r="N138" s="297"/>
      <c r="O138" s="297"/>
      <c r="P138" s="298"/>
      <c r="Q138" s="396"/>
    </row>
    <row r="139" spans="1:17" s="284" customFormat="1" ht="15">
      <c r="A139" s="304">
        <v>7</v>
      </c>
      <c r="B139" s="664" t="s">
        <v>348</v>
      </c>
      <c r="C139" s="320">
        <v>4864971</v>
      </c>
      <c r="D139" s="303" t="s">
        <v>12</v>
      </c>
      <c r="E139" s="284" t="s">
        <v>306</v>
      </c>
      <c r="F139" s="303">
        <v>800</v>
      </c>
      <c r="G139" s="296">
        <v>0</v>
      </c>
      <c r="H139" s="297">
        <v>0</v>
      </c>
      <c r="I139" s="304">
        <f>G139-H139</f>
        <v>0</v>
      </c>
      <c r="J139" s="304">
        <f>$F139*I139</f>
        <v>0</v>
      </c>
      <c r="K139" s="304">
        <f>J139/1000000</f>
        <v>0</v>
      </c>
      <c r="L139" s="296">
        <v>999495</v>
      </c>
      <c r="M139" s="297">
        <v>999495</v>
      </c>
      <c r="N139" s="304">
        <f>L139-M139</f>
        <v>0</v>
      </c>
      <c r="O139" s="304">
        <f>$F139*N139</f>
        <v>0</v>
      </c>
      <c r="P139" s="304">
        <f>O139/1000000</f>
        <v>0</v>
      </c>
      <c r="Q139" s="414"/>
    </row>
    <row r="140" spans="1:17" s="577" customFormat="1" ht="18" customHeight="1">
      <c r="A140" s="316"/>
      <c r="B140" s="658" t="s">
        <v>411</v>
      </c>
      <c r="C140" s="320"/>
      <c r="D140" s="303"/>
      <c r="E140" s="284"/>
      <c r="F140" s="303"/>
      <c r="G140" s="296"/>
      <c r="H140" s="297"/>
      <c r="I140" s="304"/>
      <c r="J140" s="304"/>
      <c r="K140" s="304"/>
      <c r="L140" s="296"/>
      <c r="M140" s="297"/>
      <c r="N140" s="304"/>
      <c r="O140" s="304"/>
      <c r="P140" s="304"/>
      <c r="Q140" s="414"/>
    </row>
    <row r="141" spans="1:17" s="577" customFormat="1" ht="15">
      <c r="A141" s="316">
        <v>8</v>
      </c>
      <c r="B141" s="664" t="s">
        <v>412</v>
      </c>
      <c r="C141" s="320">
        <v>4864952</v>
      </c>
      <c r="D141" s="303" t="s">
        <v>12</v>
      </c>
      <c r="E141" s="284" t="s">
        <v>306</v>
      </c>
      <c r="F141" s="303">
        <v>-625</v>
      </c>
      <c r="G141" s="296">
        <v>991510</v>
      </c>
      <c r="H141" s="297">
        <v>991506</v>
      </c>
      <c r="I141" s="304">
        <f>G141-H141</f>
        <v>4</v>
      </c>
      <c r="J141" s="304">
        <f>$F141*I141</f>
        <v>-2500</v>
      </c>
      <c r="K141" s="304">
        <f>J141/1000000</f>
        <v>-0.0025</v>
      </c>
      <c r="L141" s="296">
        <v>507</v>
      </c>
      <c r="M141" s="297">
        <v>481</v>
      </c>
      <c r="N141" s="304">
        <f>L141-M141</f>
        <v>26</v>
      </c>
      <c r="O141" s="304">
        <f>$F141*N141</f>
        <v>-16250</v>
      </c>
      <c r="P141" s="304">
        <f>O141/1000000</f>
        <v>-0.01625</v>
      </c>
      <c r="Q141" s="414"/>
    </row>
    <row r="142" spans="1:17" s="577" customFormat="1" ht="15">
      <c r="A142" s="316">
        <v>9</v>
      </c>
      <c r="B142" s="664" t="s">
        <v>412</v>
      </c>
      <c r="C142" s="320">
        <v>4865039</v>
      </c>
      <c r="D142" s="303" t="s">
        <v>12</v>
      </c>
      <c r="E142" s="284" t="s">
        <v>306</v>
      </c>
      <c r="F142" s="303">
        <v>-500</v>
      </c>
      <c r="G142" s="296">
        <v>999884</v>
      </c>
      <c r="H142" s="297">
        <v>999892</v>
      </c>
      <c r="I142" s="304">
        <f>G142-H142</f>
        <v>-8</v>
      </c>
      <c r="J142" s="304">
        <f>$F142*I142</f>
        <v>4000</v>
      </c>
      <c r="K142" s="304">
        <f>J142/1000000</f>
        <v>0.004</v>
      </c>
      <c r="L142" s="296">
        <v>214</v>
      </c>
      <c r="M142" s="297">
        <v>221</v>
      </c>
      <c r="N142" s="304">
        <f>L142-M142</f>
        <v>-7</v>
      </c>
      <c r="O142" s="304">
        <f>$F142*N142</f>
        <v>3500</v>
      </c>
      <c r="P142" s="304">
        <f>O142/1000000</f>
        <v>0.0035</v>
      </c>
      <c r="Q142" s="414"/>
    </row>
    <row r="143" spans="1:17" s="577" customFormat="1" ht="15.75">
      <c r="A143" s="316"/>
      <c r="B143" s="658" t="s">
        <v>414</v>
      </c>
      <c r="C143" s="320"/>
      <c r="D143" s="303"/>
      <c r="E143" s="284"/>
      <c r="F143" s="303"/>
      <c r="G143" s="296"/>
      <c r="H143" s="297"/>
      <c r="I143" s="304"/>
      <c r="J143" s="304"/>
      <c r="K143" s="304"/>
      <c r="L143" s="296"/>
      <c r="M143" s="297"/>
      <c r="N143" s="304"/>
      <c r="O143" s="304"/>
      <c r="P143" s="304"/>
      <c r="Q143" s="414"/>
    </row>
    <row r="144" spans="1:17" s="577" customFormat="1" ht="15">
      <c r="A144" s="316">
        <v>10</v>
      </c>
      <c r="B144" s="664" t="s">
        <v>415</v>
      </c>
      <c r="C144" s="320">
        <v>4865158</v>
      </c>
      <c r="D144" s="303" t="s">
        <v>12</v>
      </c>
      <c r="E144" s="284" t="s">
        <v>306</v>
      </c>
      <c r="F144" s="303">
        <v>-200</v>
      </c>
      <c r="G144" s="296">
        <v>992041</v>
      </c>
      <c r="H144" s="297">
        <v>992038</v>
      </c>
      <c r="I144" s="304">
        <f>G144-H144</f>
        <v>3</v>
      </c>
      <c r="J144" s="304">
        <f>$F144*I144</f>
        <v>-600</v>
      </c>
      <c r="K144" s="304">
        <f>J144/1000000</f>
        <v>-0.0006</v>
      </c>
      <c r="L144" s="296">
        <v>20513</v>
      </c>
      <c r="M144" s="297">
        <v>20441</v>
      </c>
      <c r="N144" s="304">
        <f>L144-M144</f>
        <v>72</v>
      </c>
      <c r="O144" s="304">
        <f>$F144*N144</f>
        <v>-14400</v>
      </c>
      <c r="P144" s="304">
        <f>O144/1000000</f>
        <v>-0.0144</v>
      </c>
      <c r="Q144" s="414"/>
    </row>
    <row r="145" spans="1:17" s="577" customFormat="1" ht="15">
      <c r="A145" s="316">
        <v>11</v>
      </c>
      <c r="B145" s="664" t="s">
        <v>416</v>
      </c>
      <c r="C145" s="320">
        <v>4864816</v>
      </c>
      <c r="D145" s="303" t="s">
        <v>12</v>
      </c>
      <c r="E145" s="284" t="s">
        <v>306</v>
      </c>
      <c r="F145" s="303">
        <v>-187.5</v>
      </c>
      <c r="G145" s="296">
        <v>987339</v>
      </c>
      <c r="H145" s="297">
        <v>987895</v>
      </c>
      <c r="I145" s="304">
        <f>G145-H145</f>
        <v>-556</v>
      </c>
      <c r="J145" s="304">
        <f>$F145*I145</f>
        <v>104250</v>
      </c>
      <c r="K145" s="304">
        <f>J145/1000000</f>
        <v>0.10425</v>
      </c>
      <c r="L145" s="296">
        <v>4307</v>
      </c>
      <c r="M145" s="297">
        <v>4379</v>
      </c>
      <c r="N145" s="304">
        <f>L145-M145</f>
        <v>-72</v>
      </c>
      <c r="O145" s="304">
        <f>$F145*N145</f>
        <v>13500</v>
      </c>
      <c r="P145" s="304">
        <f>O145/1000000</f>
        <v>0.0135</v>
      </c>
      <c r="Q145" s="414"/>
    </row>
    <row r="146" spans="1:17" s="577" customFormat="1" ht="15">
      <c r="A146" s="316">
        <v>12</v>
      </c>
      <c r="B146" s="664" t="s">
        <v>417</v>
      </c>
      <c r="C146" s="320">
        <v>4864808</v>
      </c>
      <c r="D146" s="303" t="s">
        <v>12</v>
      </c>
      <c r="E146" s="284" t="s">
        <v>306</v>
      </c>
      <c r="F146" s="303">
        <v>-187.5</v>
      </c>
      <c r="G146" s="296">
        <v>981621</v>
      </c>
      <c r="H146" s="297">
        <v>981853</v>
      </c>
      <c r="I146" s="304">
        <f>G146-H146</f>
        <v>-232</v>
      </c>
      <c r="J146" s="304">
        <f>$F146*I146</f>
        <v>43500</v>
      </c>
      <c r="K146" s="304">
        <f>J146/1000000</f>
        <v>0.0435</v>
      </c>
      <c r="L146" s="296">
        <v>3469</v>
      </c>
      <c r="M146" s="297">
        <v>3215</v>
      </c>
      <c r="N146" s="304">
        <f>L146-M146</f>
        <v>254</v>
      </c>
      <c r="O146" s="304">
        <f>$F146*N146</f>
        <v>-47625</v>
      </c>
      <c r="P146" s="304">
        <f>O146/1000000</f>
        <v>-0.047625</v>
      </c>
      <c r="Q146" s="414"/>
    </row>
    <row r="147" spans="1:17" s="577" customFormat="1" ht="15">
      <c r="A147" s="316">
        <v>13</v>
      </c>
      <c r="B147" s="664" t="s">
        <v>418</v>
      </c>
      <c r="C147" s="320">
        <v>4865005</v>
      </c>
      <c r="D147" s="303" t="s">
        <v>12</v>
      </c>
      <c r="E147" s="284" t="s">
        <v>306</v>
      </c>
      <c r="F147" s="303">
        <v>-250</v>
      </c>
      <c r="G147" s="296">
        <v>4260</v>
      </c>
      <c r="H147" s="297">
        <v>3951</v>
      </c>
      <c r="I147" s="304">
        <f>G147-H147</f>
        <v>309</v>
      </c>
      <c r="J147" s="304">
        <f>$F147*I147</f>
        <v>-77250</v>
      </c>
      <c r="K147" s="304">
        <f>J147/1000000</f>
        <v>-0.07725</v>
      </c>
      <c r="L147" s="296">
        <v>8539</v>
      </c>
      <c r="M147" s="297">
        <v>8526</v>
      </c>
      <c r="N147" s="304">
        <f>L147-M147</f>
        <v>13</v>
      </c>
      <c r="O147" s="304">
        <f>$F147*N147</f>
        <v>-3250</v>
      </c>
      <c r="P147" s="304">
        <f>O147/1000000</f>
        <v>-0.00325</v>
      </c>
      <c r="Q147" s="414"/>
    </row>
    <row r="148" spans="1:17" s="284" customFormat="1" ht="15.75" thickBot="1">
      <c r="A148" s="609">
        <v>14</v>
      </c>
      <c r="B148" s="659" t="s">
        <v>419</v>
      </c>
      <c r="C148" s="660">
        <v>4864822</v>
      </c>
      <c r="D148" s="665" t="s">
        <v>12</v>
      </c>
      <c r="E148" s="661" t="s">
        <v>306</v>
      </c>
      <c r="F148" s="660">
        <v>-100</v>
      </c>
      <c r="G148" s="394">
        <v>993332</v>
      </c>
      <c r="H148" s="395">
        <v>993335</v>
      </c>
      <c r="I148" s="660">
        <f>G148-H148</f>
        <v>-3</v>
      </c>
      <c r="J148" s="660">
        <f>$F148*I148</f>
        <v>300</v>
      </c>
      <c r="K148" s="660">
        <f>J148/1000000</f>
        <v>0.0003</v>
      </c>
      <c r="L148" s="394">
        <v>30634</v>
      </c>
      <c r="M148" s="395">
        <v>30703</v>
      </c>
      <c r="N148" s="660">
        <f>L148-M148</f>
        <v>-69</v>
      </c>
      <c r="O148" s="660">
        <f>$F148*N148</f>
        <v>6900</v>
      </c>
      <c r="P148" s="660">
        <f>O148/1000000</f>
        <v>0.0069</v>
      </c>
      <c r="Q148" s="730"/>
    </row>
    <row r="149" ht="15.75" thickTop="1">
      <c r="L149" s="297"/>
    </row>
    <row r="150" spans="2:16" ht="18">
      <c r="B150" s="274" t="s">
        <v>272</v>
      </c>
      <c r="K150" s="130">
        <f>SUM(K128:K149)</f>
        <v>-0.06669818999999998</v>
      </c>
      <c r="P150" s="130">
        <f>SUM(P128:P149)</f>
        <v>-0.05492076</v>
      </c>
    </row>
    <row r="151" spans="11:16" ht="15.75">
      <c r="K151" s="80"/>
      <c r="P151" s="80"/>
    </row>
    <row r="152" spans="11:16" ht="15.75">
      <c r="K152" s="80"/>
      <c r="P152" s="80"/>
    </row>
    <row r="153" spans="11:16" ht="15.75">
      <c r="K153" s="80"/>
      <c r="P153" s="80"/>
    </row>
    <row r="154" spans="11:16" ht="15.75">
      <c r="K154" s="80"/>
      <c r="P154" s="80"/>
    </row>
    <row r="155" spans="11:16" ht="15.75">
      <c r="K155" s="80"/>
      <c r="P155" s="80"/>
    </row>
    <row r="156" ht="13.5" thickBot="1"/>
    <row r="157" spans="1:17" ht="31.5" customHeight="1">
      <c r="A157" s="117" t="s">
        <v>220</v>
      </c>
      <c r="B157" s="118"/>
      <c r="C157" s="118"/>
      <c r="D157" s="119"/>
      <c r="E157" s="120"/>
      <c r="F157" s="119"/>
      <c r="G157" s="119"/>
      <c r="H157" s="118"/>
      <c r="I157" s="121"/>
      <c r="J157" s="122"/>
      <c r="K157" s="123"/>
      <c r="L157" s="476"/>
      <c r="M157" s="476"/>
      <c r="N157" s="476"/>
      <c r="O157" s="476"/>
      <c r="P157" s="476"/>
      <c r="Q157" s="477"/>
    </row>
    <row r="158" spans="1:17" ht="28.5" customHeight="1">
      <c r="A158" s="124" t="s">
        <v>269</v>
      </c>
      <c r="B158" s="77"/>
      <c r="C158" s="77"/>
      <c r="D158" s="77"/>
      <c r="E158" s="78"/>
      <c r="F158" s="77"/>
      <c r="G158" s="77"/>
      <c r="H158" s="77"/>
      <c r="I158" s="79"/>
      <c r="J158" s="77"/>
      <c r="K158" s="116">
        <f>K117</f>
        <v>-27.859623739999996</v>
      </c>
      <c r="L158" s="423"/>
      <c r="M158" s="423"/>
      <c r="N158" s="423"/>
      <c r="O158" s="423"/>
      <c r="P158" s="116">
        <f>P117</f>
        <v>-1.1349173599999995</v>
      </c>
      <c r="Q158" s="478"/>
    </row>
    <row r="159" spans="1:17" ht="28.5" customHeight="1">
      <c r="A159" s="124" t="s">
        <v>270</v>
      </c>
      <c r="B159" s="77"/>
      <c r="C159" s="77"/>
      <c r="D159" s="77"/>
      <c r="E159" s="78"/>
      <c r="F159" s="77"/>
      <c r="G159" s="77"/>
      <c r="H159" s="77"/>
      <c r="I159" s="79"/>
      <c r="J159" s="77"/>
      <c r="K159" s="116">
        <f>K150</f>
        <v>-0.06669818999999998</v>
      </c>
      <c r="L159" s="423"/>
      <c r="M159" s="423"/>
      <c r="N159" s="423"/>
      <c r="O159" s="423"/>
      <c r="P159" s="116">
        <f>P150</f>
        <v>-0.05492076</v>
      </c>
      <c r="Q159" s="478"/>
    </row>
    <row r="160" spans="1:17" ht="28.5" customHeight="1">
      <c r="A160" s="124" t="s">
        <v>221</v>
      </c>
      <c r="B160" s="77"/>
      <c r="C160" s="77"/>
      <c r="D160" s="77"/>
      <c r="E160" s="78"/>
      <c r="F160" s="77"/>
      <c r="G160" s="77"/>
      <c r="H160" s="77"/>
      <c r="I160" s="79"/>
      <c r="J160" s="77"/>
      <c r="K160" s="116">
        <f>'ROHTAK ROAD'!K43</f>
        <v>-0.148875</v>
      </c>
      <c r="L160" s="423"/>
      <c r="M160" s="423"/>
      <c r="N160" s="423"/>
      <c r="O160" s="423"/>
      <c r="P160" s="116">
        <f>'ROHTAK ROAD'!P43</f>
        <v>0.6466250000000001</v>
      </c>
      <c r="Q160" s="478"/>
    </row>
    <row r="161" spans="1:17" ht="27.75" customHeight="1" thickBot="1">
      <c r="A161" s="126" t="s">
        <v>222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372">
        <f>SUM(K158:K160)</f>
        <v>-28.075196929999997</v>
      </c>
      <c r="L161" s="479"/>
      <c r="M161" s="479"/>
      <c r="N161" s="479"/>
      <c r="O161" s="479"/>
      <c r="P161" s="372">
        <f>SUM(P158:P160)</f>
        <v>-0.5432131199999993</v>
      </c>
      <c r="Q161" s="480"/>
    </row>
    <row r="165" ht="13.5" thickBot="1">
      <c r="A165" s="212"/>
    </row>
    <row r="166" spans="1:17" ht="12.75">
      <c r="A166" s="481"/>
      <c r="B166" s="482"/>
      <c r="C166" s="482"/>
      <c r="D166" s="482"/>
      <c r="E166" s="482"/>
      <c r="F166" s="482"/>
      <c r="G166" s="482"/>
      <c r="H166" s="476"/>
      <c r="I166" s="476"/>
      <c r="J166" s="476"/>
      <c r="K166" s="476"/>
      <c r="L166" s="476"/>
      <c r="M166" s="476"/>
      <c r="N166" s="476"/>
      <c r="O166" s="476"/>
      <c r="P166" s="476"/>
      <c r="Q166" s="477"/>
    </row>
    <row r="167" spans="1:17" ht="23.25">
      <c r="A167" s="483" t="s">
        <v>287</v>
      </c>
      <c r="B167" s="484"/>
      <c r="C167" s="484"/>
      <c r="D167" s="484"/>
      <c r="E167" s="484"/>
      <c r="F167" s="484"/>
      <c r="G167" s="484"/>
      <c r="H167" s="423"/>
      <c r="I167" s="423"/>
      <c r="J167" s="423"/>
      <c r="K167" s="423"/>
      <c r="L167" s="423"/>
      <c r="M167" s="423"/>
      <c r="N167" s="423"/>
      <c r="O167" s="423"/>
      <c r="P167" s="423"/>
      <c r="Q167" s="478"/>
    </row>
    <row r="168" spans="1:17" ht="12.75">
      <c r="A168" s="485"/>
      <c r="B168" s="484"/>
      <c r="C168" s="484"/>
      <c r="D168" s="484"/>
      <c r="E168" s="484"/>
      <c r="F168" s="484"/>
      <c r="G168" s="484"/>
      <c r="H168" s="423"/>
      <c r="I168" s="423"/>
      <c r="J168" s="423"/>
      <c r="K168" s="423"/>
      <c r="L168" s="423"/>
      <c r="M168" s="423"/>
      <c r="N168" s="423"/>
      <c r="O168" s="423"/>
      <c r="P168" s="423"/>
      <c r="Q168" s="478"/>
    </row>
    <row r="169" spans="1:17" ht="15.75">
      <c r="A169" s="486"/>
      <c r="B169" s="487"/>
      <c r="C169" s="487"/>
      <c r="D169" s="487"/>
      <c r="E169" s="487"/>
      <c r="F169" s="487"/>
      <c r="G169" s="487"/>
      <c r="H169" s="423"/>
      <c r="I169" s="423"/>
      <c r="J169" s="423"/>
      <c r="K169" s="488" t="s">
        <v>299</v>
      </c>
      <c r="L169" s="423"/>
      <c r="M169" s="423"/>
      <c r="N169" s="423"/>
      <c r="O169" s="423"/>
      <c r="P169" s="488" t="s">
        <v>300</v>
      </c>
      <c r="Q169" s="478"/>
    </row>
    <row r="170" spans="1:17" ht="12.75">
      <c r="A170" s="489"/>
      <c r="B170" s="87"/>
      <c r="C170" s="87"/>
      <c r="D170" s="87"/>
      <c r="E170" s="87"/>
      <c r="F170" s="87"/>
      <c r="G170" s="87"/>
      <c r="H170" s="423"/>
      <c r="I170" s="423"/>
      <c r="J170" s="423"/>
      <c r="K170" s="423"/>
      <c r="L170" s="423"/>
      <c r="M170" s="423"/>
      <c r="N170" s="423"/>
      <c r="O170" s="423"/>
      <c r="P170" s="423"/>
      <c r="Q170" s="478"/>
    </row>
    <row r="171" spans="1:17" ht="12.75">
      <c r="A171" s="489"/>
      <c r="B171" s="87"/>
      <c r="C171" s="87"/>
      <c r="D171" s="87"/>
      <c r="E171" s="87"/>
      <c r="F171" s="87"/>
      <c r="G171" s="87"/>
      <c r="H171" s="423"/>
      <c r="I171" s="423"/>
      <c r="J171" s="423"/>
      <c r="K171" s="423"/>
      <c r="L171" s="423"/>
      <c r="M171" s="423"/>
      <c r="N171" s="423"/>
      <c r="O171" s="423"/>
      <c r="P171" s="423"/>
      <c r="Q171" s="478"/>
    </row>
    <row r="172" spans="1:17" ht="24.75" customHeight="1">
      <c r="A172" s="490" t="s">
        <v>290</v>
      </c>
      <c r="B172" s="491"/>
      <c r="C172" s="491"/>
      <c r="D172" s="492"/>
      <c r="E172" s="492"/>
      <c r="F172" s="493"/>
      <c r="G172" s="492"/>
      <c r="H172" s="423"/>
      <c r="I172" s="423"/>
      <c r="J172" s="423"/>
      <c r="K172" s="494">
        <f>K161</f>
        <v>-28.075196929999997</v>
      </c>
      <c r="L172" s="492" t="s">
        <v>288</v>
      </c>
      <c r="M172" s="423"/>
      <c r="N172" s="423"/>
      <c r="O172" s="423"/>
      <c r="P172" s="494">
        <f>P161</f>
        <v>-0.5432131199999993</v>
      </c>
      <c r="Q172" s="495" t="s">
        <v>288</v>
      </c>
    </row>
    <row r="173" spans="1:17" ht="15">
      <c r="A173" s="496"/>
      <c r="B173" s="497"/>
      <c r="C173" s="497"/>
      <c r="D173" s="484"/>
      <c r="E173" s="484"/>
      <c r="F173" s="498"/>
      <c r="G173" s="484"/>
      <c r="H173" s="423"/>
      <c r="I173" s="423"/>
      <c r="J173" s="423"/>
      <c r="K173" s="474"/>
      <c r="L173" s="484"/>
      <c r="M173" s="423"/>
      <c r="N173" s="423"/>
      <c r="O173" s="423"/>
      <c r="P173" s="474"/>
      <c r="Q173" s="499"/>
    </row>
    <row r="174" spans="1:17" ht="22.5" customHeight="1">
      <c r="A174" s="500" t="s">
        <v>289</v>
      </c>
      <c r="B174" s="41"/>
      <c r="C174" s="41"/>
      <c r="D174" s="484"/>
      <c r="E174" s="484"/>
      <c r="F174" s="501"/>
      <c r="G174" s="492"/>
      <c r="H174" s="423"/>
      <c r="I174" s="423"/>
      <c r="J174" s="423"/>
      <c r="K174" s="494">
        <f>'STEPPED UP GENCO'!K62</f>
        <v>2.1473020209</v>
      </c>
      <c r="L174" s="492" t="s">
        <v>288</v>
      </c>
      <c r="M174" s="423"/>
      <c r="N174" s="423"/>
      <c r="O174" s="423"/>
      <c r="P174" s="494">
        <f>'STEPPED UP GENCO'!P62</f>
        <v>0.020216713999999997</v>
      </c>
      <c r="Q174" s="495" t="s">
        <v>288</v>
      </c>
    </row>
    <row r="175" spans="1:17" ht="15">
      <c r="A175" s="502"/>
      <c r="B175" s="423"/>
      <c r="C175" s="423"/>
      <c r="D175" s="423"/>
      <c r="E175" s="423"/>
      <c r="F175" s="423"/>
      <c r="G175" s="423"/>
      <c r="H175" s="423"/>
      <c r="I175" s="423"/>
      <c r="J175" s="423"/>
      <c r="K175" s="819"/>
      <c r="L175" s="423"/>
      <c r="M175" s="423"/>
      <c r="N175" s="423"/>
      <c r="O175" s="423"/>
      <c r="P175" s="819"/>
      <c r="Q175" s="820"/>
    </row>
    <row r="176" spans="1:17" ht="2.25" customHeight="1">
      <c r="A176" s="502"/>
      <c r="B176" s="423"/>
      <c r="C176" s="423"/>
      <c r="D176" s="423"/>
      <c r="E176" s="423"/>
      <c r="F176" s="42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78"/>
    </row>
    <row r="177" spans="1:17" ht="7.5" customHeight="1">
      <c r="A177" s="502"/>
      <c r="B177" s="423"/>
      <c r="C177" s="423"/>
      <c r="D177" s="423"/>
      <c r="E177" s="423"/>
      <c r="F177" s="423"/>
      <c r="G177" s="423"/>
      <c r="H177" s="423"/>
      <c r="I177" s="423"/>
      <c r="J177" s="423"/>
      <c r="K177" s="423"/>
      <c r="L177" s="423"/>
      <c r="M177" s="423"/>
      <c r="N177" s="423"/>
      <c r="O177" s="423"/>
      <c r="P177" s="423"/>
      <c r="Q177" s="478"/>
    </row>
    <row r="178" spans="1:17" ht="21" thickBot="1">
      <c r="A178" s="503"/>
      <c r="B178" s="479"/>
      <c r="C178" s="479"/>
      <c r="D178" s="479"/>
      <c r="E178" s="479"/>
      <c r="F178" s="479"/>
      <c r="G178" s="479"/>
      <c r="H178" s="504"/>
      <c r="I178" s="504"/>
      <c r="J178" s="505" t="s">
        <v>291</v>
      </c>
      <c r="K178" s="506">
        <f>SUM(K172:K177)</f>
        <v>-25.927894909099997</v>
      </c>
      <c r="L178" s="504" t="s">
        <v>288</v>
      </c>
      <c r="M178" s="507"/>
      <c r="N178" s="479"/>
      <c r="O178" s="479"/>
      <c r="P178" s="506">
        <f>SUM(P172:P177)</f>
        <v>-0.5229964059999993</v>
      </c>
      <c r="Q178" s="508" t="s">
        <v>288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70" max="16" man="1"/>
    <brk id="12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6"/>
  <sheetViews>
    <sheetView view="pageBreakPreview" zoomScale="90" zoomScaleNormal="70" zoomScaleSheetLayoutView="90" workbookViewId="0" topLeftCell="A88">
      <selection activeCell="K128" sqref="K128"/>
    </sheetView>
  </sheetViews>
  <sheetFormatPr defaultColWidth="9.140625" defaultRowHeight="12.75"/>
  <cols>
    <col min="1" max="1" width="7.421875" style="392" customWidth="1"/>
    <col min="2" max="2" width="29.57421875" style="392" customWidth="1"/>
    <col min="3" max="3" width="13.28125" style="392" customWidth="1"/>
    <col min="4" max="4" width="9.00390625" style="392" customWidth="1"/>
    <col min="5" max="5" width="16.57421875" style="392" customWidth="1"/>
    <col min="6" max="6" width="10.8515625" style="392" customWidth="1"/>
    <col min="7" max="7" width="14.00390625" style="392" customWidth="1"/>
    <col min="8" max="8" width="13.421875" style="392" customWidth="1"/>
    <col min="9" max="9" width="11.8515625" style="392" customWidth="1"/>
    <col min="10" max="10" width="16.28125" style="392" customWidth="1"/>
    <col min="11" max="11" width="15.7109375" style="392" customWidth="1"/>
    <col min="12" max="12" width="13.421875" style="392" customWidth="1"/>
    <col min="13" max="13" width="16.28125" style="392" customWidth="1"/>
    <col min="14" max="14" width="12.140625" style="392" customWidth="1"/>
    <col min="15" max="15" width="15.28125" style="392" customWidth="1"/>
    <col min="16" max="16" width="16.28125" style="392" customWidth="1"/>
    <col min="17" max="17" width="29.421875" style="392" customWidth="1"/>
    <col min="18" max="19" width="9.140625" style="392" hidden="1" customWidth="1"/>
    <col min="20" max="16384" width="9.140625" style="392" customWidth="1"/>
  </cols>
  <sheetData>
    <row r="1" spans="1:17" s="84" customFormat="1" ht="11.25" customHeight="1">
      <c r="A1" s="15" t="s">
        <v>214</v>
      </c>
      <c r="P1" s="701" t="str">
        <f>NDPL!$Q$1</f>
        <v>SEPTEMBER-2022</v>
      </c>
      <c r="Q1" s="701"/>
    </row>
    <row r="2" s="84" customFormat="1" ht="11.25" customHeight="1">
      <c r="A2" s="15" t="s">
        <v>215</v>
      </c>
    </row>
    <row r="3" s="84" customFormat="1" ht="11.25" customHeight="1">
      <c r="A3" s="15" t="s">
        <v>141</v>
      </c>
    </row>
    <row r="4" spans="1:16" s="84" customFormat="1" ht="11.25" customHeight="1" thickBot="1">
      <c r="A4" s="702" t="s">
        <v>175</v>
      </c>
      <c r="G4" s="87"/>
      <c r="H4" s="87"/>
      <c r="I4" s="699" t="s">
        <v>355</v>
      </c>
      <c r="J4" s="87"/>
      <c r="K4" s="87"/>
      <c r="L4" s="87"/>
      <c r="M4" s="87"/>
      <c r="N4" s="699" t="s">
        <v>356</v>
      </c>
      <c r="O4" s="87"/>
      <c r="P4" s="87"/>
    </row>
    <row r="5" spans="1:17" ht="36.75" customHeight="1" thickBot="1" thickTop="1">
      <c r="A5" s="441" t="s">
        <v>8</v>
      </c>
      <c r="B5" s="442" t="s">
        <v>9</v>
      </c>
      <c r="C5" s="443" t="s">
        <v>1</v>
      </c>
      <c r="D5" s="443" t="s">
        <v>2</v>
      </c>
      <c r="E5" s="443" t="s">
        <v>3</v>
      </c>
      <c r="F5" s="443" t="s">
        <v>10</v>
      </c>
      <c r="G5" s="441" t="str">
        <f>NDPL!G5</f>
        <v>FINAL READING 30/09/2022</v>
      </c>
      <c r="H5" s="443" t="str">
        <f>NDPL!H5</f>
        <v>INTIAL READING 01/09/2022</v>
      </c>
      <c r="I5" s="443" t="s">
        <v>4</v>
      </c>
      <c r="J5" s="443" t="s">
        <v>5</v>
      </c>
      <c r="K5" s="443" t="s">
        <v>6</v>
      </c>
      <c r="L5" s="441" t="str">
        <f>NDPL!G5</f>
        <v>FINAL READING 30/09/2022</v>
      </c>
      <c r="M5" s="443" t="str">
        <f>NDPL!H5</f>
        <v>INTIAL READING 01/09/2022</v>
      </c>
      <c r="N5" s="443" t="s">
        <v>4</v>
      </c>
      <c r="O5" s="443" t="s">
        <v>5</v>
      </c>
      <c r="P5" s="443" t="s">
        <v>6</v>
      </c>
      <c r="Q5" s="459" t="s">
        <v>271</v>
      </c>
    </row>
    <row r="6" ht="2.25" customHeight="1" hidden="1" thickBot="1" thickTop="1"/>
    <row r="7" spans="1:17" ht="16.5" customHeight="1" thickTop="1">
      <c r="A7" s="246"/>
      <c r="B7" s="247" t="s">
        <v>142</v>
      </c>
      <c r="C7" s="248"/>
      <c r="D7" s="32"/>
      <c r="E7" s="32"/>
      <c r="F7" s="32"/>
      <c r="G7" s="25"/>
      <c r="H7" s="403"/>
      <c r="I7" s="403"/>
      <c r="J7" s="403"/>
      <c r="K7" s="403"/>
      <c r="L7" s="404"/>
      <c r="M7" s="403"/>
      <c r="N7" s="403"/>
      <c r="O7" s="403"/>
      <c r="P7" s="403"/>
      <c r="Q7" s="465"/>
    </row>
    <row r="8" spans="1:17" ht="16.5" customHeight="1">
      <c r="A8" s="235">
        <v>1</v>
      </c>
      <c r="B8" s="269" t="s">
        <v>143</v>
      </c>
      <c r="C8" s="270">
        <v>4865170</v>
      </c>
      <c r="D8" s="104" t="s">
        <v>12</v>
      </c>
      <c r="E8" s="87" t="s">
        <v>306</v>
      </c>
      <c r="F8" s="277">
        <v>1000</v>
      </c>
      <c r="G8" s="296">
        <v>997849</v>
      </c>
      <c r="H8" s="297">
        <v>997889</v>
      </c>
      <c r="I8" s="279">
        <f aca="true" t="shared" si="0" ref="I8:I19">G8-H8</f>
        <v>-40</v>
      </c>
      <c r="J8" s="279">
        <f aca="true" t="shared" si="1" ref="J8:J13">$F8*I8</f>
        <v>-40000</v>
      </c>
      <c r="K8" s="279">
        <f aca="true" t="shared" si="2" ref="K8:K13">J8/1000000</f>
        <v>-0.04</v>
      </c>
      <c r="L8" s="296">
        <v>995750</v>
      </c>
      <c r="M8" s="297">
        <v>995964</v>
      </c>
      <c r="N8" s="279">
        <f aca="true" t="shared" si="3" ref="N8:N17">L8-M8</f>
        <v>-214</v>
      </c>
      <c r="O8" s="279">
        <f aca="true" t="shared" si="4" ref="O8:O13">$F8*N8</f>
        <v>-214000</v>
      </c>
      <c r="P8" s="279">
        <f aca="true" t="shared" si="5" ref="P8:P13">O8/1000000</f>
        <v>-0.214</v>
      </c>
      <c r="Q8" s="406"/>
    </row>
    <row r="9" spans="1:17" ht="16.5" customHeight="1">
      <c r="A9" s="235">
        <v>2</v>
      </c>
      <c r="B9" s="269" t="s">
        <v>144</v>
      </c>
      <c r="C9" s="270">
        <v>4864887</v>
      </c>
      <c r="D9" s="104" t="s">
        <v>12</v>
      </c>
      <c r="E9" s="87" t="s">
        <v>306</v>
      </c>
      <c r="F9" s="277">
        <v>1000</v>
      </c>
      <c r="G9" s="296">
        <v>998588</v>
      </c>
      <c r="H9" s="297">
        <v>998557</v>
      </c>
      <c r="I9" s="279">
        <f t="shared" si="0"/>
        <v>31</v>
      </c>
      <c r="J9" s="279">
        <f>$F9*I9</f>
        <v>31000</v>
      </c>
      <c r="K9" s="279">
        <f>J9/1000000</f>
        <v>0.031</v>
      </c>
      <c r="L9" s="296">
        <v>998918</v>
      </c>
      <c r="M9" s="297">
        <v>998916</v>
      </c>
      <c r="N9" s="279">
        <f t="shared" si="3"/>
        <v>2</v>
      </c>
      <c r="O9" s="279">
        <f>$F9*N9</f>
        <v>2000</v>
      </c>
      <c r="P9" s="734">
        <f>O9/1000000</f>
        <v>0.002</v>
      </c>
      <c r="Q9" s="410"/>
    </row>
    <row r="10" spans="1:17" ht="16.5" customHeight="1">
      <c r="A10" s="235">
        <v>3</v>
      </c>
      <c r="B10" s="269" t="s">
        <v>145</v>
      </c>
      <c r="C10" s="270">
        <v>4864799</v>
      </c>
      <c r="D10" s="104" t="s">
        <v>12</v>
      </c>
      <c r="E10" s="87" t="s">
        <v>306</v>
      </c>
      <c r="F10" s="277">
        <v>1000</v>
      </c>
      <c r="G10" s="296">
        <v>999719</v>
      </c>
      <c r="H10" s="297">
        <v>999778</v>
      </c>
      <c r="I10" s="279">
        <f>G10-H10</f>
        <v>-59</v>
      </c>
      <c r="J10" s="279">
        <f>$F10*I10</f>
        <v>-59000</v>
      </c>
      <c r="K10" s="279">
        <f>J10/1000000</f>
        <v>-0.059</v>
      </c>
      <c r="L10" s="296">
        <v>994946</v>
      </c>
      <c r="M10" s="297">
        <v>995632</v>
      </c>
      <c r="N10" s="279">
        <f>L10-M10</f>
        <v>-686</v>
      </c>
      <c r="O10" s="279">
        <f>$F10*N10</f>
        <v>-686000</v>
      </c>
      <c r="P10" s="279">
        <f>O10/1000000</f>
        <v>-0.686</v>
      </c>
      <c r="Q10" s="407"/>
    </row>
    <row r="11" spans="1:17" ht="16.5" customHeight="1">
      <c r="A11" s="235">
        <v>4</v>
      </c>
      <c r="B11" s="269" t="s">
        <v>146</v>
      </c>
      <c r="C11" s="270">
        <v>4865127</v>
      </c>
      <c r="D11" s="104" t="s">
        <v>12</v>
      </c>
      <c r="E11" s="87" t="s">
        <v>306</v>
      </c>
      <c r="F11" s="277">
        <v>1333.33</v>
      </c>
      <c r="G11" s="296">
        <v>999806</v>
      </c>
      <c r="H11" s="297">
        <v>999791</v>
      </c>
      <c r="I11" s="279">
        <f t="shared" si="0"/>
        <v>15</v>
      </c>
      <c r="J11" s="279">
        <f t="shared" si="1"/>
        <v>19999.949999999997</v>
      </c>
      <c r="K11" s="279">
        <f t="shared" si="2"/>
        <v>0.019999949999999996</v>
      </c>
      <c r="L11" s="296">
        <v>999429</v>
      </c>
      <c r="M11" s="297">
        <v>999458</v>
      </c>
      <c r="N11" s="279">
        <f t="shared" si="3"/>
        <v>-29</v>
      </c>
      <c r="O11" s="279">
        <f t="shared" si="4"/>
        <v>-38666.57</v>
      </c>
      <c r="P11" s="279">
        <f t="shared" si="5"/>
        <v>-0.03866657</v>
      </c>
      <c r="Q11" s="711"/>
    </row>
    <row r="12" spans="1:17" ht="16.5" customHeight="1">
      <c r="A12" s="235">
        <v>5</v>
      </c>
      <c r="B12" s="269" t="s">
        <v>147</v>
      </c>
      <c r="C12" s="270">
        <v>4865177</v>
      </c>
      <c r="D12" s="104" t="s">
        <v>12</v>
      </c>
      <c r="E12" s="87" t="s">
        <v>306</v>
      </c>
      <c r="F12" s="277">
        <v>1500</v>
      </c>
      <c r="G12" s="296">
        <v>997613</v>
      </c>
      <c r="H12" s="297">
        <v>997565</v>
      </c>
      <c r="I12" s="279">
        <f t="shared" si="0"/>
        <v>48</v>
      </c>
      <c r="J12" s="279">
        <f t="shared" si="1"/>
        <v>72000</v>
      </c>
      <c r="K12" s="279">
        <f t="shared" si="2"/>
        <v>0.072</v>
      </c>
      <c r="L12" s="296">
        <v>999349</v>
      </c>
      <c r="M12" s="297">
        <v>999330</v>
      </c>
      <c r="N12" s="279">
        <f t="shared" si="3"/>
        <v>19</v>
      </c>
      <c r="O12" s="279">
        <f t="shared" si="4"/>
        <v>28500</v>
      </c>
      <c r="P12" s="279">
        <f t="shared" si="5"/>
        <v>0.0285</v>
      </c>
      <c r="Q12" s="682"/>
    </row>
    <row r="13" spans="1:17" ht="16.5" customHeight="1">
      <c r="A13" s="235">
        <v>6</v>
      </c>
      <c r="B13" s="269" t="s">
        <v>148</v>
      </c>
      <c r="C13" s="270">
        <v>4865111</v>
      </c>
      <c r="D13" s="104" t="s">
        <v>12</v>
      </c>
      <c r="E13" s="87" t="s">
        <v>306</v>
      </c>
      <c r="F13" s="277">
        <v>100</v>
      </c>
      <c r="G13" s="296">
        <v>10456</v>
      </c>
      <c r="H13" s="297">
        <v>10530</v>
      </c>
      <c r="I13" s="279">
        <f t="shared" si="0"/>
        <v>-74</v>
      </c>
      <c r="J13" s="279">
        <f t="shared" si="1"/>
        <v>-7400</v>
      </c>
      <c r="K13" s="279">
        <f t="shared" si="2"/>
        <v>-0.0074</v>
      </c>
      <c r="L13" s="296">
        <v>20327</v>
      </c>
      <c r="M13" s="297">
        <v>20464</v>
      </c>
      <c r="N13" s="279">
        <f t="shared" si="3"/>
        <v>-137</v>
      </c>
      <c r="O13" s="279">
        <f t="shared" si="4"/>
        <v>-13700</v>
      </c>
      <c r="P13" s="279">
        <f t="shared" si="5"/>
        <v>-0.0137</v>
      </c>
      <c r="Q13" s="407"/>
    </row>
    <row r="14" spans="1:17" ht="16.5" customHeight="1">
      <c r="A14" s="235">
        <v>7</v>
      </c>
      <c r="B14" s="269" t="s">
        <v>149</v>
      </c>
      <c r="C14" s="270">
        <v>4865160</v>
      </c>
      <c r="D14" s="104" t="s">
        <v>12</v>
      </c>
      <c r="E14" s="87" t="s">
        <v>306</v>
      </c>
      <c r="F14" s="277">
        <v>1000</v>
      </c>
      <c r="G14" s="296">
        <v>994931</v>
      </c>
      <c r="H14" s="297">
        <v>994860</v>
      </c>
      <c r="I14" s="279">
        <f>G14-H14</f>
        <v>71</v>
      </c>
      <c r="J14" s="279">
        <f>$F14*I14</f>
        <v>71000</v>
      </c>
      <c r="K14" s="279">
        <f>J14/1000000</f>
        <v>0.071</v>
      </c>
      <c r="L14" s="296">
        <v>996107</v>
      </c>
      <c r="M14" s="297">
        <v>996112</v>
      </c>
      <c r="N14" s="279">
        <f>L14-M14</f>
        <v>-5</v>
      </c>
      <c r="O14" s="279">
        <f>$F14*N14</f>
        <v>-5000</v>
      </c>
      <c r="P14" s="279">
        <f>O14/1000000</f>
        <v>-0.005</v>
      </c>
      <c r="Q14" s="406"/>
    </row>
    <row r="15" spans="1:17" ht="16.5" customHeight="1">
      <c r="A15" s="235">
        <v>8</v>
      </c>
      <c r="B15" s="650" t="s">
        <v>150</v>
      </c>
      <c r="C15" s="270">
        <v>4865157</v>
      </c>
      <c r="D15" s="104" t="s">
        <v>12</v>
      </c>
      <c r="E15" s="87" t="s">
        <v>306</v>
      </c>
      <c r="F15" s="277">
        <v>75</v>
      </c>
      <c r="G15" s="296">
        <v>991275</v>
      </c>
      <c r="H15" s="297">
        <v>991734</v>
      </c>
      <c r="I15" s="279">
        <f t="shared" si="0"/>
        <v>-459</v>
      </c>
      <c r="J15" s="279">
        <f>$F15*I15</f>
        <v>-34425</v>
      </c>
      <c r="K15" s="279">
        <f>J15/1000000</f>
        <v>-0.034425</v>
      </c>
      <c r="L15" s="296">
        <v>992197</v>
      </c>
      <c r="M15" s="297">
        <v>992517</v>
      </c>
      <c r="N15" s="279">
        <f t="shared" si="3"/>
        <v>-320</v>
      </c>
      <c r="O15" s="279">
        <f>$F15*N15</f>
        <v>-24000</v>
      </c>
      <c r="P15" s="279">
        <f>O15/1000000</f>
        <v>-0.024</v>
      </c>
      <c r="Q15" s="407"/>
    </row>
    <row r="16" spans="1:17" ht="16.5" customHeight="1">
      <c r="A16" s="235">
        <v>9</v>
      </c>
      <c r="B16" s="269" t="s">
        <v>151</v>
      </c>
      <c r="C16" s="270">
        <v>4865183</v>
      </c>
      <c r="D16" s="104" t="s">
        <v>12</v>
      </c>
      <c r="E16" s="87" t="s">
        <v>306</v>
      </c>
      <c r="F16" s="277">
        <v>800</v>
      </c>
      <c r="G16" s="296">
        <v>996800</v>
      </c>
      <c r="H16" s="297">
        <v>996796</v>
      </c>
      <c r="I16" s="279">
        <f t="shared" si="0"/>
        <v>4</v>
      </c>
      <c r="J16" s="279">
        <f>$F16*I16</f>
        <v>3200</v>
      </c>
      <c r="K16" s="279">
        <f>J16/1000000</f>
        <v>0.0032</v>
      </c>
      <c r="L16" s="296">
        <v>999009</v>
      </c>
      <c r="M16" s="297">
        <v>999036</v>
      </c>
      <c r="N16" s="279">
        <f t="shared" si="3"/>
        <v>-27</v>
      </c>
      <c r="O16" s="279">
        <f>$F16*N16</f>
        <v>-21600</v>
      </c>
      <c r="P16" s="279">
        <f>O16/1000000</f>
        <v>-0.0216</v>
      </c>
      <c r="Q16" s="406"/>
    </row>
    <row r="17" spans="1:17" ht="16.5" customHeight="1">
      <c r="A17" s="235">
        <v>10</v>
      </c>
      <c r="B17" s="269" t="s">
        <v>434</v>
      </c>
      <c r="C17" s="270">
        <v>4865130</v>
      </c>
      <c r="D17" s="104" t="s">
        <v>12</v>
      </c>
      <c r="E17" s="87" t="s">
        <v>306</v>
      </c>
      <c r="F17" s="277">
        <v>1333.33</v>
      </c>
      <c r="G17" s="296">
        <v>988612</v>
      </c>
      <c r="H17" s="297">
        <v>988617</v>
      </c>
      <c r="I17" s="279">
        <f t="shared" si="0"/>
        <v>-5</v>
      </c>
      <c r="J17" s="279">
        <f>$F17*I17</f>
        <v>-6666.65</v>
      </c>
      <c r="K17" s="279">
        <f>J17/1000000</f>
        <v>-0.00666665</v>
      </c>
      <c r="L17" s="296">
        <v>265045</v>
      </c>
      <c r="M17" s="297">
        <v>265040</v>
      </c>
      <c r="N17" s="279">
        <f t="shared" si="3"/>
        <v>5</v>
      </c>
      <c r="O17" s="279">
        <f>$F17*N17</f>
        <v>6666.65</v>
      </c>
      <c r="P17" s="279">
        <f>O17/1000000</f>
        <v>0.00666665</v>
      </c>
      <c r="Q17" s="410"/>
    </row>
    <row r="18" spans="1:17" ht="16.5" customHeight="1">
      <c r="A18" s="235"/>
      <c r="B18" s="271" t="s">
        <v>454</v>
      </c>
      <c r="C18" s="270"/>
      <c r="D18" s="104"/>
      <c r="E18" s="104"/>
      <c r="F18" s="277"/>
      <c r="G18" s="296"/>
      <c r="H18" s="297"/>
      <c r="I18" s="279"/>
      <c r="J18" s="279"/>
      <c r="K18" s="511"/>
      <c r="L18" s="296"/>
      <c r="M18" s="297"/>
      <c r="N18" s="279"/>
      <c r="O18" s="279"/>
      <c r="P18" s="511"/>
      <c r="Q18" s="407"/>
    </row>
    <row r="19" spans="1:17" ht="16.5" customHeight="1">
      <c r="A19" s="235">
        <v>11</v>
      </c>
      <c r="B19" s="269" t="s">
        <v>14</v>
      </c>
      <c r="C19" s="270">
        <v>4864786</v>
      </c>
      <c r="D19" s="104" t="s">
        <v>12</v>
      </c>
      <c r="E19" s="87" t="s">
        <v>306</v>
      </c>
      <c r="F19" s="277">
        <v>-6666.666</v>
      </c>
      <c r="G19" s="296">
        <v>969</v>
      </c>
      <c r="H19" s="297">
        <v>1015</v>
      </c>
      <c r="I19" s="279">
        <f t="shared" si="0"/>
        <v>-46</v>
      </c>
      <c r="J19" s="279">
        <f>$F19*I19</f>
        <v>306666.636</v>
      </c>
      <c r="K19" s="279">
        <f>J19/1000000</f>
        <v>0.306666636</v>
      </c>
      <c r="L19" s="296">
        <v>999956</v>
      </c>
      <c r="M19" s="297">
        <v>999973</v>
      </c>
      <c r="N19" s="279">
        <f>L19-M19</f>
        <v>-17</v>
      </c>
      <c r="O19" s="279">
        <f>$F19*N19</f>
        <v>113333.322</v>
      </c>
      <c r="P19" s="279">
        <f>O19/1000000</f>
        <v>0.113333322</v>
      </c>
      <c r="Q19" s="407"/>
    </row>
    <row r="20" spans="1:17" ht="16.5" customHeight="1">
      <c r="A20" s="235">
        <v>12</v>
      </c>
      <c r="B20" s="251" t="s">
        <v>15</v>
      </c>
      <c r="C20" s="270">
        <v>4865025</v>
      </c>
      <c r="D20" s="77" t="s">
        <v>12</v>
      </c>
      <c r="E20" s="87" t="s">
        <v>306</v>
      </c>
      <c r="F20" s="277">
        <v>-1000</v>
      </c>
      <c r="G20" s="296">
        <v>29927</v>
      </c>
      <c r="H20" s="297">
        <v>28646</v>
      </c>
      <c r="I20" s="279">
        <f>G20-H20</f>
        <v>1281</v>
      </c>
      <c r="J20" s="279">
        <f>$F20*I20</f>
        <v>-1281000</v>
      </c>
      <c r="K20" s="279">
        <f>J20/1000000</f>
        <v>-1.281</v>
      </c>
      <c r="L20" s="296">
        <v>996602</v>
      </c>
      <c r="M20" s="297">
        <v>996631</v>
      </c>
      <c r="N20" s="279">
        <f>L20-M20</f>
        <v>-29</v>
      </c>
      <c r="O20" s="279">
        <f>$F20*N20</f>
        <v>29000</v>
      </c>
      <c r="P20" s="279">
        <f>O20/1000000</f>
        <v>0.029</v>
      </c>
      <c r="Q20" s="407"/>
    </row>
    <row r="21" spans="1:17" ht="16.5" customHeight="1">
      <c r="A21" s="235">
        <v>13</v>
      </c>
      <c r="B21" s="269" t="s">
        <v>16</v>
      </c>
      <c r="C21" s="270">
        <v>5128433</v>
      </c>
      <c r="D21" s="104" t="s">
        <v>12</v>
      </c>
      <c r="E21" s="87" t="s">
        <v>306</v>
      </c>
      <c r="F21" s="277">
        <v>-2000</v>
      </c>
      <c r="G21" s="296">
        <v>5158</v>
      </c>
      <c r="H21" s="297">
        <v>5207</v>
      </c>
      <c r="I21" s="279">
        <f>G21-H21</f>
        <v>-49</v>
      </c>
      <c r="J21" s="279">
        <f>$F21*I21</f>
        <v>98000</v>
      </c>
      <c r="K21" s="279">
        <f>J21/1000000</f>
        <v>0.098</v>
      </c>
      <c r="L21" s="296">
        <v>996012</v>
      </c>
      <c r="M21" s="297">
        <v>996099</v>
      </c>
      <c r="N21" s="279">
        <f>L21-M21</f>
        <v>-87</v>
      </c>
      <c r="O21" s="279">
        <f>$F21*N21</f>
        <v>174000</v>
      </c>
      <c r="P21" s="279">
        <f>O21/1000000</f>
        <v>0.174</v>
      </c>
      <c r="Q21" s="407"/>
    </row>
    <row r="22" spans="1:17" ht="16.5" customHeight="1">
      <c r="A22" s="235">
        <v>14</v>
      </c>
      <c r="B22" s="269" t="s">
        <v>152</v>
      </c>
      <c r="C22" s="270">
        <v>4902499</v>
      </c>
      <c r="D22" s="104" t="s">
        <v>12</v>
      </c>
      <c r="E22" s="87" t="s">
        <v>306</v>
      </c>
      <c r="F22" s="277">
        <v>-1000</v>
      </c>
      <c r="G22" s="296">
        <v>561</v>
      </c>
      <c r="H22" s="297">
        <v>224</v>
      </c>
      <c r="I22" s="279">
        <f>G22-H22</f>
        <v>337</v>
      </c>
      <c r="J22" s="279">
        <f>$F22*I22</f>
        <v>-337000</v>
      </c>
      <c r="K22" s="279">
        <f>J22/1000000</f>
        <v>-0.337</v>
      </c>
      <c r="L22" s="296">
        <v>999882</v>
      </c>
      <c r="M22" s="297">
        <v>999901</v>
      </c>
      <c r="N22" s="279">
        <f>L22-M22</f>
        <v>-19</v>
      </c>
      <c r="O22" s="279">
        <f>$F22*N22</f>
        <v>19000</v>
      </c>
      <c r="P22" s="279">
        <f>O22/1000000</f>
        <v>0.019</v>
      </c>
      <c r="Q22" s="407"/>
    </row>
    <row r="23" spans="1:17" ht="16.5" customHeight="1">
      <c r="A23" s="235">
        <v>15</v>
      </c>
      <c r="B23" s="269" t="s">
        <v>394</v>
      </c>
      <c r="C23" s="270">
        <v>5128464</v>
      </c>
      <c r="D23" s="104" t="s">
        <v>12</v>
      </c>
      <c r="E23" s="87" t="s">
        <v>306</v>
      </c>
      <c r="F23" s="277">
        <v>-1000</v>
      </c>
      <c r="G23" s="296">
        <v>2332</v>
      </c>
      <c r="H23" s="297">
        <v>3035</v>
      </c>
      <c r="I23" s="297">
        <f>G23-H23</f>
        <v>-703</v>
      </c>
      <c r="J23" s="297">
        <f>$F23*I23</f>
        <v>703000</v>
      </c>
      <c r="K23" s="297">
        <f>J23/1000000</f>
        <v>0.703</v>
      </c>
      <c r="L23" s="296">
        <v>993856</v>
      </c>
      <c r="M23" s="297">
        <v>994286</v>
      </c>
      <c r="N23" s="297">
        <f>L23-M23</f>
        <v>-430</v>
      </c>
      <c r="O23" s="297">
        <f>$F23*N23</f>
        <v>430000</v>
      </c>
      <c r="P23" s="297">
        <f>O23/1000000</f>
        <v>0.43</v>
      </c>
      <c r="Q23" s="407"/>
    </row>
    <row r="24" spans="2:17" ht="16.5" customHeight="1">
      <c r="B24" s="271" t="s">
        <v>153</v>
      </c>
      <c r="C24" s="270"/>
      <c r="D24" s="104"/>
      <c r="E24" s="104"/>
      <c r="F24" s="277"/>
      <c r="G24" s="296"/>
      <c r="H24" s="297"/>
      <c r="I24" s="279"/>
      <c r="J24" s="279"/>
      <c r="K24" s="279"/>
      <c r="L24" s="296"/>
      <c r="M24" s="297"/>
      <c r="N24" s="279"/>
      <c r="O24" s="279"/>
      <c r="P24" s="279"/>
      <c r="Q24" s="407"/>
    </row>
    <row r="25" spans="1:17" ht="16.5" customHeight="1">
      <c r="A25" s="235">
        <v>16</v>
      </c>
      <c r="B25" s="269" t="s">
        <v>14</v>
      </c>
      <c r="C25" s="270">
        <v>5295164</v>
      </c>
      <c r="D25" s="104" t="s">
        <v>12</v>
      </c>
      <c r="E25" s="87" t="s">
        <v>306</v>
      </c>
      <c r="F25" s="277">
        <v>-1000</v>
      </c>
      <c r="G25" s="296">
        <v>142137</v>
      </c>
      <c r="H25" s="297">
        <v>141833</v>
      </c>
      <c r="I25" s="279">
        <f>G25-H25</f>
        <v>304</v>
      </c>
      <c r="J25" s="279">
        <f>$F25*I25</f>
        <v>-304000</v>
      </c>
      <c r="K25" s="279">
        <f>J25/1000000</f>
        <v>-0.304</v>
      </c>
      <c r="L25" s="296">
        <v>22249</v>
      </c>
      <c r="M25" s="297">
        <v>21894</v>
      </c>
      <c r="N25" s="279">
        <f>L25-M25</f>
        <v>355</v>
      </c>
      <c r="O25" s="279">
        <f>$F25*N25</f>
        <v>-355000</v>
      </c>
      <c r="P25" s="279">
        <f>O25/1000000</f>
        <v>-0.355</v>
      </c>
      <c r="Q25" s="419"/>
    </row>
    <row r="26" spans="1:17" ht="16.5" customHeight="1">
      <c r="A26" s="235"/>
      <c r="B26" s="269"/>
      <c r="C26" s="270"/>
      <c r="D26" s="104"/>
      <c r="E26" s="87"/>
      <c r="F26" s="277">
        <v>-1000</v>
      </c>
      <c r="G26" s="296"/>
      <c r="H26" s="297"/>
      <c r="I26" s="279"/>
      <c r="J26" s="279"/>
      <c r="K26" s="279"/>
      <c r="L26" s="296">
        <v>21232</v>
      </c>
      <c r="M26" s="297">
        <v>21197</v>
      </c>
      <c r="N26" s="279">
        <f>L26-M26</f>
        <v>35</v>
      </c>
      <c r="O26" s="279">
        <f>$F26*N26</f>
        <v>-35000</v>
      </c>
      <c r="P26" s="279">
        <f>O26/1000000</f>
        <v>-0.035</v>
      </c>
      <c r="Q26" s="419"/>
    </row>
    <row r="27" spans="1:17" ht="16.5" customHeight="1">
      <c r="A27" s="235">
        <v>17</v>
      </c>
      <c r="B27" s="269" t="s">
        <v>15</v>
      </c>
      <c r="C27" s="270">
        <v>5128438</v>
      </c>
      <c r="D27" s="104" t="s">
        <v>12</v>
      </c>
      <c r="E27" s="87" t="s">
        <v>306</v>
      </c>
      <c r="F27" s="277">
        <v>-1000</v>
      </c>
      <c r="G27" s="296">
        <v>6563</v>
      </c>
      <c r="H27" s="297">
        <v>6552</v>
      </c>
      <c r="I27" s="297">
        <f>G27-H27</f>
        <v>11</v>
      </c>
      <c r="J27" s="297">
        <f>$F27*I27</f>
        <v>-11000</v>
      </c>
      <c r="K27" s="297">
        <f>J27/1000000</f>
        <v>-0.011</v>
      </c>
      <c r="L27" s="296">
        <v>999411</v>
      </c>
      <c r="M27" s="297">
        <v>999460</v>
      </c>
      <c r="N27" s="297">
        <f>L27-M27</f>
        <v>-49</v>
      </c>
      <c r="O27" s="297">
        <f>$F27*N27</f>
        <v>49000</v>
      </c>
      <c r="P27" s="297">
        <f>O27/1000000</f>
        <v>0.049</v>
      </c>
      <c r="Q27" s="419"/>
    </row>
    <row r="28" spans="1:17" ht="16.5" customHeight="1">
      <c r="A28" s="235">
        <v>18</v>
      </c>
      <c r="B28" s="269" t="s">
        <v>16</v>
      </c>
      <c r="C28" s="270">
        <v>4864988</v>
      </c>
      <c r="D28" s="104" t="s">
        <v>12</v>
      </c>
      <c r="E28" s="87" t="s">
        <v>306</v>
      </c>
      <c r="F28" s="277">
        <v>-2000</v>
      </c>
      <c r="G28" s="296">
        <v>38320</v>
      </c>
      <c r="H28" s="297">
        <v>38320</v>
      </c>
      <c r="I28" s="279">
        <f>G28-H28</f>
        <v>0</v>
      </c>
      <c r="J28" s="279">
        <f>$F28*I28</f>
        <v>0</v>
      </c>
      <c r="K28" s="279">
        <f>J28/1000000</f>
        <v>0</v>
      </c>
      <c r="L28" s="296">
        <v>1130</v>
      </c>
      <c r="M28" s="297">
        <v>505</v>
      </c>
      <c r="N28" s="279">
        <f>L28-M28</f>
        <v>625</v>
      </c>
      <c r="O28" s="279">
        <f>$F28*N28</f>
        <v>-1250000</v>
      </c>
      <c r="P28" s="279">
        <f>O28/1000000</f>
        <v>-1.25</v>
      </c>
      <c r="Q28" s="419"/>
    </row>
    <row r="29" spans="1:17" ht="17.25" customHeight="1">
      <c r="A29" s="235">
        <v>19</v>
      </c>
      <c r="B29" s="269" t="s">
        <v>152</v>
      </c>
      <c r="C29" s="270">
        <v>4864938</v>
      </c>
      <c r="D29" s="104" t="s">
        <v>12</v>
      </c>
      <c r="E29" s="87" t="s">
        <v>306</v>
      </c>
      <c r="F29" s="277">
        <v>-2000</v>
      </c>
      <c r="G29" s="296">
        <v>1657</v>
      </c>
      <c r="H29" s="297">
        <v>1740</v>
      </c>
      <c r="I29" s="297">
        <f>G29-H29</f>
        <v>-83</v>
      </c>
      <c r="J29" s="297">
        <f>$F29*I29</f>
        <v>166000</v>
      </c>
      <c r="K29" s="297">
        <f>J29/1000000</f>
        <v>0.166</v>
      </c>
      <c r="L29" s="296">
        <v>999658</v>
      </c>
      <c r="M29" s="297">
        <v>999698</v>
      </c>
      <c r="N29" s="297">
        <f>L29-M29</f>
        <v>-40</v>
      </c>
      <c r="O29" s="297">
        <f>$F29*N29</f>
        <v>80000</v>
      </c>
      <c r="P29" s="297">
        <f>O29/1000000</f>
        <v>0.08</v>
      </c>
      <c r="Q29" s="419"/>
    </row>
    <row r="30" spans="2:17" ht="17.25" customHeight="1">
      <c r="B30" s="271" t="s">
        <v>406</v>
      </c>
      <c r="C30" s="270"/>
      <c r="D30" s="104"/>
      <c r="E30" s="87"/>
      <c r="F30" s="277"/>
      <c r="G30" s="296"/>
      <c r="H30" s="297"/>
      <c r="I30" s="297"/>
      <c r="J30" s="297"/>
      <c r="K30" s="297"/>
      <c r="L30" s="296"/>
      <c r="M30" s="297"/>
      <c r="N30" s="297"/>
      <c r="O30" s="297"/>
      <c r="P30" s="297"/>
      <c r="Q30" s="419"/>
    </row>
    <row r="31" spans="1:17" ht="17.25" customHeight="1">
      <c r="A31" s="235">
        <v>20</v>
      </c>
      <c r="B31" s="269" t="s">
        <v>14</v>
      </c>
      <c r="C31" s="270">
        <v>5128451</v>
      </c>
      <c r="D31" s="104" t="s">
        <v>12</v>
      </c>
      <c r="E31" s="87" t="s">
        <v>306</v>
      </c>
      <c r="F31" s="277">
        <v>-800</v>
      </c>
      <c r="G31" s="296">
        <v>122696</v>
      </c>
      <c r="H31" s="297">
        <v>122600</v>
      </c>
      <c r="I31" s="279">
        <f>G31-H31</f>
        <v>96</v>
      </c>
      <c r="J31" s="279">
        <f>$F31*I31</f>
        <v>-76800</v>
      </c>
      <c r="K31" s="279">
        <f>J31/1000000</f>
        <v>-0.0768</v>
      </c>
      <c r="L31" s="296">
        <v>10434</v>
      </c>
      <c r="M31" s="297">
        <v>9602</v>
      </c>
      <c r="N31" s="279">
        <f>L31-M31</f>
        <v>832</v>
      </c>
      <c r="O31" s="279">
        <f>$F31*N31</f>
        <v>-665600</v>
      </c>
      <c r="P31" s="279">
        <f>O31/1000000</f>
        <v>-0.6656</v>
      </c>
      <c r="Q31" s="419"/>
    </row>
    <row r="32" spans="1:17" ht="17.25" customHeight="1">
      <c r="A32" s="235">
        <v>21</v>
      </c>
      <c r="B32" s="269" t="s">
        <v>15</v>
      </c>
      <c r="C32" s="270">
        <v>5128459</v>
      </c>
      <c r="D32" s="104" t="s">
        <v>12</v>
      </c>
      <c r="E32" s="87" t="s">
        <v>306</v>
      </c>
      <c r="F32" s="277">
        <v>-800</v>
      </c>
      <c r="G32" s="296">
        <v>121739</v>
      </c>
      <c r="H32" s="297">
        <v>121739</v>
      </c>
      <c r="I32" s="279">
        <f>G32-H32</f>
        <v>0</v>
      </c>
      <c r="J32" s="279">
        <f>$F32*I32</f>
        <v>0</v>
      </c>
      <c r="K32" s="279">
        <f>J32/1000000</f>
        <v>0</v>
      </c>
      <c r="L32" s="296">
        <v>5508</v>
      </c>
      <c r="M32" s="297">
        <v>4772</v>
      </c>
      <c r="N32" s="279">
        <f>L32-M32</f>
        <v>736</v>
      </c>
      <c r="O32" s="279">
        <f>$F32*N32</f>
        <v>-588800</v>
      </c>
      <c r="P32" s="279">
        <f>O32/1000000</f>
        <v>-0.5888</v>
      </c>
      <c r="Q32" s="419"/>
    </row>
    <row r="33" spans="1:17" ht="17.25" customHeight="1">
      <c r="A33" s="235"/>
      <c r="B33" s="249" t="s">
        <v>154</v>
      </c>
      <c r="C33" s="270"/>
      <c r="D33" s="77"/>
      <c r="E33" s="77"/>
      <c r="F33" s="277"/>
      <c r="G33" s="296"/>
      <c r="H33" s="297"/>
      <c r="I33" s="279"/>
      <c r="J33" s="279"/>
      <c r="K33" s="279"/>
      <c r="L33" s="296"/>
      <c r="M33" s="297"/>
      <c r="N33" s="279"/>
      <c r="O33" s="279"/>
      <c r="P33" s="279"/>
      <c r="Q33" s="407"/>
    </row>
    <row r="34" spans="1:17" ht="18.75" customHeight="1">
      <c r="A34" s="235">
        <v>22</v>
      </c>
      <c r="B34" s="269" t="s">
        <v>14</v>
      </c>
      <c r="C34" s="270">
        <v>5295151</v>
      </c>
      <c r="D34" s="104" t="s">
        <v>12</v>
      </c>
      <c r="E34" s="87" t="s">
        <v>306</v>
      </c>
      <c r="F34" s="277">
        <v>-1000</v>
      </c>
      <c r="G34" s="296">
        <v>944212</v>
      </c>
      <c r="H34" s="297">
        <v>944669</v>
      </c>
      <c r="I34" s="279">
        <f aca="true" t="shared" si="6" ref="I34:I41">G34-H34</f>
        <v>-457</v>
      </c>
      <c r="J34" s="279">
        <f aca="true" t="shared" si="7" ref="J34:J41">$F34*I34</f>
        <v>457000</v>
      </c>
      <c r="K34" s="279">
        <f aca="true" t="shared" si="8" ref="K34:K41">J34/1000000</f>
        <v>0.457</v>
      </c>
      <c r="L34" s="296">
        <v>959181</v>
      </c>
      <c r="M34" s="297">
        <v>959232</v>
      </c>
      <c r="N34" s="279">
        <f aca="true" t="shared" si="9" ref="N34:N42">L34-M34</f>
        <v>-51</v>
      </c>
      <c r="O34" s="279">
        <f aca="true" t="shared" si="10" ref="O34:O42">$F34*N34</f>
        <v>51000</v>
      </c>
      <c r="P34" s="279">
        <f aca="true" t="shared" si="11" ref="P34:P42">O34/1000000</f>
        <v>0.051</v>
      </c>
      <c r="Q34" s="414"/>
    </row>
    <row r="35" spans="1:17" ht="17.25" customHeight="1">
      <c r="A35" s="235">
        <v>23</v>
      </c>
      <c r="B35" s="269" t="s">
        <v>15</v>
      </c>
      <c r="C35" s="270">
        <v>4865036</v>
      </c>
      <c r="D35" s="104" t="s">
        <v>12</v>
      </c>
      <c r="E35" s="87" t="s">
        <v>306</v>
      </c>
      <c r="F35" s="277">
        <v>-2000</v>
      </c>
      <c r="G35" s="296">
        <v>952481</v>
      </c>
      <c r="H35" s="297">
        <v>952735</v>
      </c>
      <c r="I35" s="279">
        <f>G35-H35</f>
        <v>-254</v>
      </c>
      <c r="J35" s="279">
        <f>$F35*I35</f>
        <v>508000</v>
      </c>
      <c r="K35" s="279">
        <f>J35/1000000</f>
        <v>0.508</v>
      </c>
      <c r="L35" s="296">
        <v>991213</v>
      </c>
      <c r="M35" s="297">
        <v>991299</v>
      </c>
      <c r="N35" s="279">
        <f>L35-M35</f>
        <v>-86</v>
      </c>
      <c r="O35" s="279">
        <f>$F35*N35</f>
        <v>172000</v>
      </c>
      <c r="P35" s="279">
        <f>O35/1000000</f>
        <v>0.172</v>
      </c>
      <c r="Q35" s="419"/>
    </row>
    <row r="36" spans="1:17" ht="15.75" customHeight="1">
      <c r="A36" s="235">
        <v>24</v>
      </c>
      <c r="B36" s="269" t="s">
        <v>16</v>
      </c>
      <c r="C36" s="270">
        <v>5295147</v>
      </c>
      <c r="D36" s="104" t="s">
        <v>12</v>
      </c>
      <c r="E36" s="87" t="s">
        <v>306</v>
      </c>
      <c r="F36" s="277">
        <v>-2000</v>
      </c>
      <c r="G36" s="296">
        <v>909060</v>
      </c>
      <c r="H36" s="297">
        <v>909657</v>
      </c>
      <c r="I36" s="279">
        <f t="shared" si="6"/>
        <v>-597</v>
      </c>
      <c r="J36" s="279">
        <f t="shared" si="7"/>
        <v>1194000</v>
      </c>
      <c r="K36" s="279">
        <f t="shared" si="8"/>
        <v>1.194</v>
      </c>
      <c r="L36" s="296">
        <v>971759</v>
      </c>
      <c r="M36" s="297">
        <v>971767</v>
      </c>
      <c r="N36" s="279">
        <f t="shared" si="9"/>
        <v>-8</v>
      </c>
      <c r="O36" s="279">
        <f t="shared" si="10"/>
        <v>16000</v>
      </c>
      <c r="P36" s="279">
        <f t="shared" si="11"/>
        <v>0.016</v>
      </c>
      <c r="Q36" s="419"/>
    </row>
    <row r="37" spans="1:17" ht="15.75" customHeight="1">
      <c r="A37" s="235">
        <v>25</v>
      </c>
      <c r="B37" s="251" t="s">
        <v>152</v>
      </c>
      <c r="C37" s="270">
        <v>4865001</v>
      </c>
      <c r="D37" s="77" t="s">
        <v>12</v>
      </c>
      <c r="E37" s="87" t="s">
        <v>306</v>
      </c>
      <c r="F37" s="277">
        <v>-1000</v>
      </c>
      <c r="G37" s="296">
        <v>11056</v>
      </c>
      <c r="H37" s="297">
        <v>11367</v>
      </c>
      <c r="I37" s="279">
        <f t="shared" si="6"/>
        <v>-311</v>
      </c>
      <c r="J37" s="279">
        <f t="shared" si="7"/>
        <v>311000</v>
      </c>
      <c r="K37" s="279">
        <f t="shared" si="8"/>
        <v>0.311</v>
      </c>
      <c r="L37" s="296">
        <v>995903</v>
      </c>
      <c r="M37" s="297">
        <v>995924</v>
      </c>
      <c r="N37" s="279">
        <f t="shared" si="9"/>
        <v>-21</v>
      </c>
      <c r="O37" s="279">
        <f t="shared" si="10"/>
        <v>21000</v>
      </c>
      <c r="P37" s="279">
        <f t="shared" si="11"/>
        <v>0.021</v>
      </c>
      <c r="Q37" s="653"/>
    </row>
    <row r="38" spans="2:17" ht="15.75" customHeight="1">
      <c r="B38" s="249" t="s">
        <v>424</v>
      </c>
      <c r="C38" s="270"/>
      <c r="D38" s="77"/>
      <c r="E38" s="87"/>
      <c r="F38" s="277"/>
      <c r="G38" s="296"/>
      <c r="H38" s="297"/>
      <c r="I38" s="279"/>
      <c r="J38" s="279"/>
      <c r="K38" s="279"/>
      <c r="L38" s="296"/>
      <c r="M38" s="297"/>
      <c r="N38" s="279"/>
      <c r="O38" s="279"/>
      <c r="P38" s="279"/>
      <c r="Q38" s="653"/>
    </row>
    <row r="39" spans="1:17" ht="15.75" customHeight="1">
      <c r="A39" s="235">
        <v>26</v>
      </c>
      <c r="B39" s="251" t="s">
        <v>425</v>
      </c>
      <c r="C39" s="270">
        <v>5295131</v>
      </c>
      <c r="D39" s="77" t="s">
        <v>12</v>
      </c>
      <c r="E39" s="87" t="s">
        <v>306</v>
      </c>
      <c r="F39" s="277">
        <v>-1000</v>
      </c>
      <c r="G39" s="296">
        <v>997168</v>
      </c>
      <c r="H39" s="297">
        <v>997221</v>
      </c>
      <c r="I39" s="279">
        <f t="shared" si="6"/>
        <v>-53</v>
      </c>
      <c r="J39" s="279">
        <f t="shared" si="7"/>
        <v>53000</v>
      </c>
      <c r="K39" s="279">
        <f t="shared" si="8"/>
        <v>0.053</v>
      </c>
      <c r="L39" s="296">
        <v>997231</v>
      </c>
      <c r="M39" s="297">
        <v>997231</v>
      </c>
      <c r="N39" s="279">
        <f t="shared" si="9"/>
        <v>0</v>
      </c>
      <c r="O39" s="279">
        <f t="shared" si="10"/>
        <v>0</v>
      </c>
      <c r="P39" s="279">
        <f t="shared" si="11"/>
        <v>0</v>
      </c>
      <c r="Q39" s="653"/>
    </row>
    <row r="40" spans="1:17" ht="15.75" customHeight="1">
      <c r="A40" s="235">
        <v>27</v>
      </c>
      <c r="B40" s="251" t="s">
        <v>426</v>
      </c>
      <c r="C40" s="270">
        <v>5295139</v>
      </c>
      <c r="D40" s="77" t="s">
        <v>12</v>
      </c>
      <c r="E40" s="87" t="s">
        <v>306</v>
      </c>
      <c r="F40" s="277">
        <v>-1000</v>
      </c>
      <c r="G40" s="296">
        <v>980804</v>
      </c>
      <c r="H40" s="297">
        <v>980869</v>
      </c>
      <c r="I40" s="279">
        <f t="shared" si="6"/>
        <v>-65</v>
      </c>
      <c r="J40" s="279">
        <f t="shared" si="7"/>
        <v>65000</v>
      </c>
      <c r="K40" s="279">
        <f t="shared" si="8"/>
        <v>0.065</v>
      </c>
      <c r="L40" s="296">
        <v>999859</v>
      </c>
      <c r="M40" s="297">
        <v>999858</v>
      </c>
      <c r="N40" s="279">
        <f t="shared" si="9"/>
        <v>1</v>
      </c>
      <c r="O40" s="279">
        <f t="shared" si="10"/>
        <v>-1000</v>
      </c>
      <c r="P40" s="279">
        <f t="shared" si="11"/>
        <v>-0.001</v>
      </c>
      <c r="Q40" s="653"/>
    </row>
    <row r="41" spans="1:17" ht="15.75" customHeight="1">
      <c r="A41" s="235">
        <v>28</v>
      </c>
      <c r="B41" s="251" t="s">
        <v>427</v>
      </c>
      <c r="C41" s="270">
        <v>5295173</v>
      </c>
      <c r="D41" s="77" t="s">
        <v>12</v>
      </c>
      <c r="E41" s="87" t="s">
        <v>306</v>
      </c>
      <c r="F41" s="277">
        <v>-1000</v>
      </c>
      <c r="G41" s="296">
        <v>277537</v>
      </c>
      <c r="H41" s="297">
        <v>277474</v>
      </c>
      <c r="I41" s="279">
        <f t="shared" si="6"/>
        <v>63</v>
      </c>
      <c r="J41" s="279">
        <f t="shared" si="7"/>
        <v>-63000</v>
      </c>
      <c r="K41" s="279">
        <f t="shared" si="8"/>
        <v>-0.063</v>
      </c>
      <c r="L41" s="296">
        <v>124834</v>
      </c>
      <c r="M41" s="297">
        <v>124833</v>
      </c>
      <c r="N41" s="279">
        <f t="shared" si="9"/>
        <v>1</v>
      </c>
      <c r="O41" s="279">
        <f t="shared" si="10"/>
        <v>-1000</v>
      </c>
      <c r="P41" s="279">
        <f t="shared" si="11"/>
        <v>-0.001</v>
      </c>
      <c r="Q41" s="653"/>
    </row>
    <row r="42" spans="1:17" ht="15.75" customHeight="1">
      <c r="A42" s="235"/>
      <c r="B42" s="251"/>
      <c r="C42" s="270"/>
      <c r="D42" s="77"/>
      <c r="E42" s="87"/>
      <c r="F42" s="277">
        <v>-1000</v>
      </c>
      <c r="G42" s="296"/>
      <c r="H42" s="297"/>
      <c r="I42" s="279"/>
      <c r="J42" s="279"/>
      <c r="K42" s="279"/>
      <c r="L42" s="296">
        <v>124470</v>
      </c>
      <c r="M42" s="297">
        <v>124286</v>
      </c>
      <c r="N42" s="279">
        <f t="shared" si="9"/>
        <v>184</v>
      </c>
      <c r="O42" s="279">
        <f t="shared" si="10"/>
        <v>-184000</v>
      </c>
      <c r="P42" s="279">
        <f t="shared" si="11"/>
        <v>-0.184</v>
      </c>
      <c r="Q42" s="653"/>
    </row>
    <row r="43" spans="1:17" ht="15.75" customHeight="1">
      <c r="A43" s="235"/>
      <c r="B43" s="251"/>
      <c r="C43" s="270"/>
      <c r="D43" s="77"/>
      <c r="E43" s="87"/>
      <c r="F43" s="277">
        <v>-1000</v>
      </c>
      <c r="G43" s="296"/>
      <c r="H43" s="297"/>
      <c r="I43" s="279"/>
      <c r="J43" s="279"/>
      <c r="K43" s="279"/>
      <c r="L43" s="296">
        <v>123001</v>
      </c>
      <c r="M43" s="297">
        <v>122947</v>
      </c>
      <c r="N43" s="279">
        <f>L43-M43</f>
        <v>54</v>
      </c>
      <c r="O43" s="279">
        <f>$F43*N43</f>
        <v>-54000</v>
      </c>
      <c r="P43" s="279">
        <f>O43/1000000</f>
        <v>-0.054</v>
      </c>
      <c r="Q43" s="653"/>
    </row>
    <row r="44" spans="1:17" ht="15.75" customHeight="1">
      <c r="A44" s="235">
        <v>29</v>
      </c>
      <c r="B44" s="251" t="s">
        <v>428</v>
      </c>
      <c r="C44" s="270">
        <v>5100228</v>
      </c>
      <c r="D44" s="77" t="s">
        <v>12</v>
      </c>
      <c r="E44" s="87" t="s">
        <v>306</v>
      </c>
      <c r="F44" s="277">
        <v>-2000</v>
      </c>
      <c r="G44" s="296">
        <v>7534</v>
      </c>
      <c r="H44" s="297">
        <v>7522</v>
      </c>
      <c r="I44" s="279">
        <f>G44-H44</f>
        <v>12</v>
      </c>
      <c r="J44" s="279">
        <f>$F44*I44</f>
        <v>-24000</v>
      </c>
      <c r="K44" s="279">
        <f>J44/1000000</f>
        <v>-0.024</v>
      </c>
      <c r="L44" s="296">
        <v>524</v>
      </c>
      <c r="M44" s="297">
        <v>441</v>
      </c>
      <c r="N44" s="279">
        <f>L44-M44</f>
        <v>83</v>
      </c>
      <c r="O44" s="279">
        <f>$F44*N44</f>
        <v>-166000</v>
      </c>
      <c r="P44" s="279">
        <f>O44/1000000</f>
        <v>-0.166</v>
      </c>
      <c r="Q44" s="653"/>
    </row>
    <row r="45" spans="1:17" ht="17.25" customHeight="1">
      <c r="A45" s="235"/>
      <c r="B45" s="271" t="s">
        <v>155</v>
      </c>
      <c r="C45" s="270"/>
      <c r="D45" s="104"/>
      <c r="E45" s="104"/>
      <c r="F45" s="277"/>
      <c r="G45" s="296"/>
      <c r="H45" s="297"/>
      <c r="I45" s="279"/>
      <c r="J45" s="279"/>
      <c r="K45" s="279"/>
      <c r="L45" s="296"/>
      <c r="M45" s="297"/>
      <c r="N45" s="279"/>
      <c r="O45" s="279"/>
      <c r="P45" s="279"/>
      <c r="Q45" s="407"/>
    </row>
    <row r="46" spans="2:17" ht="19.5" customHeight="1">
      <c r="B46" s="271" t="s">
        <v>37</v>
      </c>
      <c r="C46" s="270"/>
      <c r="D46" s="104"/>
      <c r="E46" s="104"/>
      <c r="F46" s="277"/>
      <c r="G46" s="296"/>
      <c r="H46" s="297"/>
      <c r="I46" s="279"/>
      <c r="J46" s="279"/>
      <c r="K46" s="279"/>
      <c r="L46" s="296"/>
      <c r="M46" s="297"/>
      <c r="N46" s="279"/>
      <c r="O46" s="279"/>
      <c r="P46" s="279"/>
      <c r="Q46" s="407"/>
    </row>
    <row r="47" spans="1:17" ht="22.5" customHeight="1">
      <c r="A47" s="235">
        <v>30</v>
      </c>
      <c r="B47" s="269" t="s">
        <v>156</v>
      </c>
      <c r="C47" s="270">
        <v>4864787</v>
      </c>
      <c r="D47" s="104" t="s">
        <v>12</v>
      </c>
      <c r="E47" s="87" t="s">
        <v>306</v>
      </c>
      <c r="F47" s="277">
        <v>800</v>
      </c>
      <c r="G47" s="296">
        <v>403</v>
      </c>
      <c r="H47" s="297">
        <v>371</v>
      </c>
      <c r="I47" s="279">
        <f>G47-H47</f>
        <v>32</v>
      </c>
      <c r="J47" s="279">
        <f>$F47*I47</f>
        <v>25600</v>
      </c>
      <c r="K47" s="279">
        <f>J47/1000000</f>
        <v>0.0256</v>
      </c>
      <c r="L47" s="296">
        <v>639</v>
      </c>
      <c r="M47" s="297">
        <v>638</v>
      </c>
      <c r="N47" s="279">
        <f>L47-M47</f>
        <v>1</v>
      </c>
      <c r="O47" s="279">
        <f>$F47*N47</f>
        <v>800</v>
      </c>
      <c r="P47" s="279">
        <f>O47/1000000</f>
        <v>0.0008</v>
      </c>
      <c r="Q47" s="407"/>
    </row>
    <row r="48" spans="1:17" ht="15.75" customHeight="1">
      <c r="A48" s="235"/>
      <c r="B48" s="249" t="s">
        <v>157</v>
      </c>
      <c r="C48" s="270"/>
      <c r="D48" s="77"/>
      <c r="E48" s="77"/>
      <c r="F48" s="277"/>
      <c r="G48" s="296"/>
      <c r="H48" s="297"/>
      <c r="I48" s="279"/>
      <c r="J48" s="279"/>
      <c r="K48" s="279"/>
      <c r="L48" s="296"/>
      <c r="M48" s="297"/>
      <c r="N48" s="279"/>
      <c r="O48" s="279"/>
      <c r="P48" s="279"/>
      <c r="Q48" s="407"/>
    </row>
    <row r="49" spans="1:17" ht="15.75" customHeight="1">
      <c r="A49" s="235">
        <v>31</v>
      </c>
      <c r="B49" s="251" t="s">
        <v>14</v>
      </c>
      <c r="C49" s="270">
        <v>5269210</v>
      </c>
      <c r="D49" s="77" t="s">
        <v>12</v>
      </c>
      <c r="E49" s="87" t="s">
        <v>306</v>
      </c>
      <c r="F49" s="277">
        <v>-1000</v>
      </c>
      <c r="G49" s="296">
        <v>934129</v>
      </c>
      <c r="H49" s="297">
        <v>935406</v>
      </c>
      <c r="I49" s="279">
        <f>G49-H49</f>
        <v>-1277</v>
      </c>
      <c r="J49" s="279">
        <f>$F49*I49</f>
        <v>1277000</v>
      </c>
      <c r="K49" s="279">
        <f>J49/1000000</f>
        <v>1.277</v>
      </c>
      <c r="L49" s="296">
        <v>965240</v>
      </c>
      <c r="M49" s="297">
        <v>965244</v>
      </c>
      <c r="N49" s="279">
        <f>L49-M49</f>
        <v>-4</v>
      </c>
      <c r="O49" s="279">
        <f>$F49*N49</f>
        <v>4000</v>
      </c>
      <c r="P49" s="279">
        <f>O49/1000000</f>
        <v>0.004</v>
      </c>
      <c r="Q49" s="407"/>
    </row>
    <row r="50" spans="1:17" ht="15.75" customHeight="1">
      <c r="A50" s="235">
        <v>32</v>
      </c>
      <c r="B50" s="269" t="s">
        <v>15</v>
      </c>
      <c r="C50" s="270">
        <v>5269749</v>
      </c>
      <c r="D50" s="104" t="s">
        <v>12</v>
      </c>
      <c r="E50" s="87" t="s">
        <v>306</v>
      </c>
      <c r="F50" s="277">
        <v>-1000</v>
      </c>
      <c r="G50" s="296">
        <v>998554</v>
      </c>
      <c r="H50" s="297">
        <v>999882</v>
      </c>
      <c r="I50" s="279">
        <f>G50-H50</f>
        <v>-1328</v>
      </c>
      <c r="J50" s="279">
        <f>$F50*I50</f>
        <v>1328000</v>
      </c>
      <c r="K50" s="279">
        <f>J50/1000000</f>
        <v>1.328</v>
      </c>
      <c r="L50" s="296">
        <v>999513</v>
      </c>
      <c r="M50" s="297">
        <v>999519</v>
      </c>
      <c r="N50" s="279">
        <f>L50-M50</f>
        <v>-6</v>
      </c>
      <c r="O50" s="279">
        <f>$F50*N50</f>
        <v>6000</v>
      </c>
      <c r="P50" s="279">
        <f>O50/1000000</f>
        <v>0.006</v>
      </c>
      <c r="Q50" s="611"/>
    </row>
    <row r="51" spans="1:17" ht="15.75" customHeight="1">
      <c r="A51" s="235">
        <v>33</v>
      </c>
      <c r="B51" s="269" t="s">
        <v>16</v>
      </c>
      <c r="C51" s="270">
        <v>4864945</v>
      </c>
      <c r="D51" s="104" t="s">
        <v>12</v>
      </c>
      <c r="E51" s="87" t="s">
        <v>306</v>
      </c>
      <c r="F51" s="277">
        <v>-1000</v>
      </c>
      <c r="G51" s="243">
        <v>592</v>
      </c>
      <c r="H51" s="244">
        <v>592</v>
      </c>
      <c r="I51" s="279">
        <f>G51-H51</f>
        <v>0</v>
      </c>
      <c r="J51" s="279">
        <f>$F51*I51</f>
        <v>0</v>
      </c>
      <c r="K51" s="279">
        <f>J51/1000000</f>
        <v>0</v>
      </c>
      <c r="L51" s="243">
        <v>0</v>
      </c>
      <c r="M51" s="244">
        <v>0</v>
      </c>
      <c r="N51" s="279">
        <f>L51-M51</f>
        <v>0</v>
      </c>
      <c r="O51" s="279">
        <f>$F51*N51</f>
        <v>0</v>
      </c>
      <c r="P51" s="279">
        <f>O51/1000000</f>
        <v>0</v>
      </c>
      <c r="Q51" s="611"/>
    </row>
    <row r="52" spans="2:17" ht="22.5" customHeight="1">
      <c r="B52" s="249" t="s">
        <v>433</v>
      </c>
      <c r="C52" s="270"/>
      <c r="D52" s="104"/>
      <c r="E52" s="87"/>
      <c r="F52" s="277"/>
      <c r="G52" s="296"/>
      <c r="H52" s="297"/>
      <c r="I52" s="279"/>
      <c r="J52" s="279"/>
      <c r="K52" s="279"/>
      <c r="L52" s="296"/>
      <c r="M52" s="297"/>
      <c r="N52" s="279"/>
      <c r="O52" s="279"/>
      <c r="P52" s="279"/>
      <c r="Q52" s="611"/>
    </row>
    <row r="53" spans="1:17" ht="22.5" customHeight="1">
      <c r="A53" s="235">
        <v>34</v>
      </c>
      <c r="B53" s="251" t="s">
        <v>427</v>
      </c>
      <c r="C53" s="270">
        <v>5128460</v>
      </c>
      <c r="D53" s="77" t="s">
        <v>12</v>
      </c>
      <c r="E53" s="87" t="s">
        <v>306</v>
      </c>
      <c r="F53" s="277">
        <v>-800</v>
      </c>
      <c r="G53" s="296">
        <v>40916</v>
      </c>
      <c r="H53" s="297">
        <v>40768</v>
      </c>
      <c r="I53" s="279">
        <f>G53-H53</f>
        <v>148</v>
      </c>
      <c r="J53" s="279">
        <f>$F53*I53</f>
        <v>-118400</v>
      </c>
      <c r="K53" s="279">
        <f>J53/1000000</f>
        <v>-0.1184</v>
      </c>
      <c r="L53" s="296">
        <v>1239</v>
      </c>
      <c r="M53" s="297">
        <v>1038</v>
      </c>
      <c r="N53" s="279">
        <f>L53-M53</f>
        <v>201</v>
      </c>
      <c r="O53" s="279">
        <f>$F53*N53</f>
        <v>-160800</v>
      </c>
      <c r="P53" s="279">
        <f>O53/1000000</f>
        <v>-0.1608</v>
      </c>
      <c r="Q53" s="611"/>
    </row>
    <row r="54" spans="1:17" ht="22.5" customHeight="1">
      <c r="A54" s="235">
        <v>35</v>
      </c>
      <c r="B54" s="251" t="s">
        <v>428</v>
      </c>
      <c r="C54" s="270">
        <v>5295149</v>
      </c>
      <c r="D54" s="77" t="s">
        <v>12</v>
      </c>
      <c r="E54" s="87" t="s">
        <v>306</v>
      </c>
      <c r="F54" s="277">
        <v>-1600</v>
      </c>
      <c r="G54" s="296">
        <v>62766</v>
      </c>
      <c r="H54" s="297">
        <v>62688</v>
      </c>
      <c r="I54" s="279">
        <f>G54-H54</f>
        <v>78</v>
      </c>
      <c r="J54" s="279">
        <f>$F54*I54</f>
        <v>-124800</v>
      </c>
      <c r="K54" s="279">
        <f>J54/1000000</f>
        <v>-0.1248</v>
      </c>
      <c r="L54" s="296">
        <v>995569</v>
      </c>
      <c r="M54" s="297">
        <v>995435</v>
      </c>
      <c r="N54" s="279">
        <f>L54-M54</f>
        <v>134</v>
      </c>
      <c r="O54" s="279">
        <f>$F54*N54</f>
        <v>-214400</v>
      </c>
      <c r="P54" s="279">
        <f>O54/1000000</f>
        <v>-0.2144</v>
      </c>
      <c r="Q54" s="611"/>
    </row>
    <row r="55" spans="2:17" ht="18.75" customHeight="1">
      <c r="B55" s="271" t="s">
        <v>158</v>
      </c>
      <c r="C55" s="270"/>
      <c r="D55" s="104"/>
      <c r="E55" s="104"/>
      <c r="F55" s="275"/>
      <c r="G55" s="296"/>
      <c r="H55" s="297"/>
      <c r="I55" s="279"/>
      <c r="J55" s="279"/>
      <c r="K55" s="279"/>
      <c r="L55" s="296"/>
      <c r="M55" s="297"/>
      <c r="N55" s="279"/>
      <c r="O55" s="279"/>
      <c r="P55" s="279"/>
      <c r="Q55" s="407"/>
    </row>
    <row r="56" spans="1:17" ht="22.5" customHeight="1">
      <c r="A56" s="235">
        <v>36</v>
      </c>
      <c r="B56" s="269" t="s">
        <v>383</v>
      </c>
      <c r="C56" s="270">
        <v>4865010</v>
      </c>
      <c r="D56" s="104" t="s">
        <v>12</v>
      </c>
      <c r="E56" s="87" t="s">
        <v>306</v>
      </c>
      <c r="F56" s="277">
        <v>-2000</v>
      </c>
      <c r="G56" s="296">
        <v>996019</v>
      </c>
      <c r="H56" s="297">
        <v>996237</v>
      </c>
      <c r="I56" s="279">
        <f>G56-H56</f>
        <v>-218</v>
      </c>
      <c r="J56" s="279">
        <f>$F56*I56</f>
        <v>436000</v>
      </c>
      <c r="K56" s="279">
        <f>J56/1000000</f>
        <v>0.436</v>
      </c>
      <c r="L56" s="296">
        <v>987716</v>
      </c>
      <c r="M56" s="297">
        <v>987725</v>
      </c>
      <c r="N56" s="279">
        <f>L56-M56</f>
        <v>-9</v>
      </c>
      <c r="O56" s="279">
        <f>$F56*N56</f>
        <v>18000</v>
      </c>
      <c r="P56" s="279">
        <f>O56/1000000</f>
        <v>0.018</v>
      </c>
      <c r="Q56" s="407"/>
    </row>
    <row r="57" spans="1:17" ht="22.5" customHeight="1">
      <c r="A57" s="235">
        <v>37</v>
      </c>
      <c r="B57" s="269" t="s">
        <v>384</v>
      </c>
      <c r="C57" s="270">
        <v>4864947</v>
      </c>
      <c r="D57" s="104" t="s">
        <v>12</v>
      </c>
      <c r="E57" s="87" t="s">
        <v>306</v>
      </c>
      <c r="F57" s="277">
        <v>-1000</v>
      </c>
      <c r="G57" s="296">
        <v>999992</v>
      </c>
      <c r="H57" s="297">
        <v>1000094</v>
      </c>
      <c r="I57" s="279">
        <f>G57-H57</f>
        <v>-102</v>
      </c>
      <c r="J57" s="279">
        <f>$F57*I57</f>
        <v>102000</v>
      </c>
      <c r="K57" s="279">
        <f>J57/1000000</f>
        <v>0.102</v>
      </c>
      <c r="L57" s="296">
        <v>997968</v>
      </c>
      <c r="M57" s="297">
        <v>998015</v>
      </c>
      <c r="N57" s="279">
        <f>L57-M57</f>
        <v>-47</v>
      </c>
      <c r="O57" s="279">
        <f>$F57*N57</f>
        <v>47000</v>
      </c>
      <c r="P57" s="279">
        <f>O57/1000000</f>
        <v>0.047</v>
      </c>
      <c r="Q57" s="407"/>
    </row>
    <row r="58" spans="1:17" ht="22.5" customHeight="1">
      <c r="A58" s="250">
        <v>38</v>
      </c>
      <c r="B58" s="251" t="s">
        <v>385</v>
      </c>
      <c r="C58" s="270">
        <v>4864933</v>
      </c>
      <c r="D58" s="77" t="s">
        <v>12</v>
      </c>
      <c r="E58" s="87" t="s">
        <v>306</v>
      </c>
      <c r="F58" s="277">
        <v>-1000</v>
      </c>
      <c r="G58" s="296">
        <v>23566</v>
      </c>
      <c r="H58" s="297">
        <v>23559</v>
      </c>
      <c r="I58" s="279">
        <f>G58-H58</f>
        <v>7</v>
      </c>
      <c r="J58" s="279">
        <f>$F58*I58</f>
        <v>-7000</v>
      </c>
      <c r="K58" s="279">
        <f>J58/1000000</f>
        <v>-0.007</v>
      </c>
      <c r="L58" s="296">
        <v>31452</v>
      </c>
      <c r="M58" s="297">
        <v>31477</v>
      </c>
      <c r="N58" s="279">
        <f>L58-M58</f>
        <v>-25</v>
      </c>
      <c r="O58" s="279">
        <f>$F58*N58</f>
        <v>25000</v>
      </c>
      <c r="P58" s="279">
        <f>O58/1000000</f>
        <v>0.025</v>
      </c>
      <c r="Q58" s="407"/>
    </row>
    <row r="59" spans="1:17" ht="22.5" customHeight="1">
      <c r="A59" s="250">
        <v>39</v>
      </c>
      <c r="B59" s="269" t="s">
        <v>386</v>
      </c>
      <c r="C59" s="270">
        <v>4864904</v>
      </c>
      <c r="D59" s="104" t="s">
        <v>12</v>
      </c>
      <c r="E59" s="87" t="s">
        <v>306</v>
      </c>
      <c r="F59" s="277">
        <v>-1000</v>
      </c>
      <c r="G59" s="296">
        <v>2342</v>
      </c>
      <c r="H59" s="297">
        <v>2412</v>
      </c>
      <c r="I59" s="279">
        <f>G59-H59</f>
        <v>-70</v>
      </c>
      <c r="J59" s="279">
        <f>$F59*I59</f>
        <v>70000</v>
      </c>
      <c r="K59" s="279">
        <f>J59/1000000</f>
        <v>0.07</v>
      </c>
      <c r="L59" s="296">
        <v>996765</v>
      </c>
      <c r="M59" s="297">
        <v>996768</v>
      </c>
      <c r="N59" s="279">
        <f>L59-M59</f>
        <v>-3</v>
      </c>
      <c r="O59" s="279">
        <f>$F59*N59</f>
        <v>3000</v>
      </c>
      <c r="P59" s="279">
        <f>O59/1000000</f>
        <v>0.003</v>
      </c>
      <c r="Q59" s="407"/>
    </row>
    <row r="60" spans="1:17" ht="22.5" customHeight="1">
      <c r="A60" s="250">
        <v>40</v>
      </c>
      <c r="B60" s="269" t="s">
        <v>387</v>
      </c>
      <c r="C60" s="270">
        <v>4864942</v>
      </c>
      <c r="D60" s="104" t="s">
        <v>12</v>
      </c>
      <c r="E60" s="87" t="s">
        <v>306</v>
      </c>
      <c r="F60" s="279">
        <v>-1000</v>
      </c>
      <c r="G60" s="296">
        <v>837</v>
      </c>
      <c r="H60" s="297">
        <v>854</v>
      </c>
      <c r="I60" s="279">
        <f>G60-H60</f>
        <v>-17</v>
      </c>
      <c r="J60" s="279">
        <f>$F60*I60</f>
        <v>17000</v>
      </c>
      <c r="K60" s="279">
        <f>J60/1000000</f>
        <v>0.017</v>
      </c>
      <c r="L60" s="296">
        <v>1251</v>
      </c>
      <c r="M60" s="297">
        <v>1259</v>
      </c>
      <c r="N60" s="279">
        <f>L60-M60</f>
        <v>-8</v>
      </c>
      <c r="O60" s="279">
        <f>$F60*N60</f>
        <v>8000</v>
      </c>
      <c r="P60" s="279">
        <f>O60/1000000</f>
        <v>0.008</v>
      </c>
      <c r="Q60" s="407"/>
    </row>
    <row r="61" spans="1:17" ht="18" customHeight="1" thickBot="1">
      <c r="A61" s="351" t="s">
        <v>295</v>
      </c>
      <c r="B61" s="272"/>
      <c r="C61" s="273"/>
      <c r="D61" s="227"/>
      <c r="E61" s="228"/>
      <c r="F61" s="277"/>
      <c r="G61" s="394"/>
      <c r="H61" s="395"/>
      <c r="I61" s="283"/>
      <c r="J61" s="283"/>
      <c r="K61" s="283"/>
      <c r="L61" s="394"/>
      <c r="M61" s="395"/>
      <c r="N61" s="283"/>
      <c r="O61" s="283"/>
      <c r="P61" s="512" t="str">
        <f>NDPL!$Q$1</f>
        <v>SEPTEMBER-2022</v>
      </c>
      <c r="Q61" s="512"/>
    </row>
    <row r="62" spans="1:17" ht="15" customHeight="1" thickTop="1">
      <c r="A62" s="246"/>
      <c r="B62" s="249" t="s">
        <v>159</v>
      </c>
      <c r="C62" s="270"/>
      <c r="D62" s="77"/>
      <c r="E62" s="77"/>
      <c r="F62" s="364"/>
      <c r="G62" s="296"/>
      <c r="H62" s="297"/>
      <c r="I62" s="279"/>
      <c r="J62" s="279"/>
      <c r="K62" s="279"/>
      <c r="L62" s="296"/>
      <c r="M62" s="297"/>
      <c r="N62" s="279"/>
      <c r="O62" s="279"/>
      <c r="P62" s="279"/>
      <c r="Q62" s="396"/>
    </row>
    <row r="63" spans="1:17" ht="15" customHeight="1">
      <c r="A63" s="235">
        <v>41</v>
      </c>
      <c r="B63" s="269" t="s">
        <v>14</v>
      </c>
      <c r="C63" s="270">
        <v>4864920</v>
      </c>
      <c r="D63" s="104" t="s">
        <v>12</v>
      </c>
      <c r="E63" s="87" t="s">
        <v>306</v>
      </c>
      <c r="F63" s="277">
        <v>-1000</v>
      </c>
      <c r="G63" s="296">
        <v>3283</v>
      </c>
      <c r="H63" s="297">
        <v>3329</v>
      </c>
      <c r="I63" s="279">
        <f>G63-H63</f>
        <v>-46</v>
      </c>
      <c r="J63" s="279">
        <f>$F63*I63</f>
        <v>46000</v>
      </c>
      <c r="K63" s="279">
        <f>J63/1000000</f>
        <v>0.046</v>
      </c>
      <c r="L63" s="296">
        <v>999943</v>
      </c>
      <c r="M63" s="297">
        <v>999943</v>
      </c>
      <c r="N63" s="279">
        <f>L63-M63</f>
        <v>0</v>
      </c>
      <c r="O63" s="279">
        <f>$F63*N63</f>
        <v>0</v>
      </c>
      <c r="P63" s="279">
        <f>O63/1000000</f>
        <v>0</v>
      </c>
      <c r="Q63" s="406"/>
    </row>
    <row r="64" spans="1:17" ht="15" customHeight="1">
      <c r="A64" s="235">
        <v>42</v>
      </c>
      <c r="B64" s="269" t="s">
        <v>15</v>
      </c>
      <c r="C64" s="270">
        <v>4865038</v>
      </c>
      <c r="D64" s="104" t="s">
        <v>12</v>
      </c>
      <c r="E64" s="87" t="s">
        <v>306</v>
      </c>
      <c r="F64" s="277">
        <v>-1000</v>
      </c>
      <c r="G64" s="296">
        <v>21878</v>
      </c>
      <c r="H64" s="297">
        <v>21903</v>
      </c>
      <c r="I64" s="279">
        <f>G64-H64</f>
        <v>-25</v>
      </c>
      <c r="J64" s="279">
        <f>$F64*I64</f>
        <v>25000</v>
      </c>
      <c r="K64" s="279">
        <f>J64/1000000</f>
        <v>0.025</v>
      </c>
      <c r="L64" s="296">
        <v>343</v>
      </c>
      <c r="M64" s="297">
        <v>343</v>
      </c>
      <c r="N64" s="279">
        <f>L64-M64</f>
        <v>0</v>
      </c>
      <c r="O64" s="279">
        <f>$F64*N64</f>
        <v>0</v>
      </c>
      <c r="P64" s="279">
        <f>O64/1000000</f>
        <v>0</v>
      </c>
      <c r="Q64" s="396"/>
    </row>
    <row r="65" spans="1:17" ht="15" customHeight="1">
      <c r="A65" s="235">
        <v>43</v>
      </c>
      <c r="B65" s="269" t="s">
        <v>16</v>
      </c>
      <c r="C65" s="270">
        <v>5295165</v>
      </c>
      <c r="D65" s="104" t="s">
        <v>12</v>
      </c>
      <c r="E65" s="87" t="s">
        <v>306</v>
      </c>
      <c r="F65" s="277">
        <v>-1000</v>
      </c>
      <c r="G65" s="296">
        <v>11608</v>
      </c>
      <c r="H65" s="297">
        <v>14075</v>
      </c>
      <c r="I65" s="279">
        <f>G65-H65</f>
        <v>-2467</v>
      </c>
      <c r="J65" s="279">
        <f>$F65*I65</f>
        <v>2467000</v>
      </c>
      <c r="K65" s="279">
        <f>J65/1000000</f>
        <v>2.467</v>
      </c>
      <c r="L65" s="296">
        <v>997965</v>
      </c>
      <c r="M65" s="297">
        <v>998102</v>
      </c>
      <c r="N65" s="279">
        <f>L65-M65</f>
        <v>-137</v>
      </c>
      <c r="O65" s="279">
        <f>$F65*0</f>
        <v>0</v>
      </c>
      <c r="P65" s="279">
        <f>O65/1000000</f>
        <v>0</v>
      </c>
      <c r="Q65" s="410"/>
    </row>
    <row r="66" spans="2:17" ht="15" customHeight="1">
      <c r="B66" s="271" t="s">
        <v>160</v>
      </c>
      <c r="C66" s="270"/>
      <c r="D66" s="104"/>
      <c r="E66" s="104"/>
      <c r="F66" s="277"/>
      <c r="G66" s="296"/>
      <c r="H66" s="297"/>
      <c r="I66" s="279"/>
      <c r="J66" s="279"/>
      <c r="K66" s="279"/>
      <c r="L66" s="296"/>
      <c r="M66" s="297"/>
      <c r="N66" s="279"/>
      <c r="O66" s="279"/>
      <c r="P66" s="279"/>
      <c r="Q66" s="396"/>
    </row>
    <row r="67" spans="1:17" ht="15" customHeight="1">
      <c r="A67" s="235">
        <v>44</v>
      </c>
      <c r="B67" s="269" t="s">
        <v>14</v>
      </c>
      <c r="C67" s="270">
        <v>4865016</v>
      </c>
      <c r="D67" s="104" t="s">
        <v>12</v>
      </c>
      <c r="E67" s="87" t="s">
        <v>306</v>
      </c>
      <c r="F67" s="277">
        <v>-1000</v>
      </c>
      <c r="G67" s="296">
        <v>1144</v>
      </c>
      <c r="H67" s="297">
        <v>1139</v>
      </c>
      <c r="I67" s="279">
        <f>G67-H67</f>
        <v>5</v>
      </c>
      <c r="J67" s="279">
        <f>$F67*I67</f>
        <v>-5000</v>
      </c>
      <c r="K67" s="279">
        <f>J67/1000000</f>
        <v>-0.005</v>
      </c>
      <c r="L67" s="296">
        <v>2449</v>
      </c>
      <c r="M67" s="297">
        <v>2193</v>
      </c>
      <c r="N67" s="279">
        <f>L67-M67</f>
        <v>256</v>
      </c>
      <c r="O67" s="279">
        <f>$F67*N67</f>
        <v>-256000</v>
      </c>
      <c r="P67" s="279">
        <f>O67/1000000</f>
        <v>-0.256</v>
      </c>
      <c r="Q67" s="421"/>
    </row>
    <row r="68" spans="1:17" ht="15" customHeight="1">
      <c r="A68" s="235">
        <v>45</v>
      </c>
      <c r="B68" s="269" t="s">
        <v>15</v>
      </c>
      <c r="C68" s="270">
        <v>4864806</v>
      </c>
      <c r="D68" s="104" t="s">
        <v>12</v>
      </c>
      <c r="E68" s="87" t="s">
        <v>306</v>
      </c>
      <c r="F68" s="277">
        <v>-500</v>
      </c>
      <c r="G68" s="296">
        <v>218</v>
      </c>
      <c r="H68" s="297">
        <v>54</v>
      </c>
      <c r="I68" s="279">
        <f>G68-H68</f>
        <v>164</v>
      </c>
      <c r="J68" s="279">
        <f>$F68*I68</f>
        <v>-82000</v>
      </c>
      <c r="K68" s="279">
        <f>J68/1000000</f>
        <v>-0.082</v>
      </c>
      <c r="L68" s="296">
        <v>1080</v>
      </c>
      <c r="M68" s="297">
        <v>995</v>
      </c>
      <c r="N68" s="279">
        <f>L68-M68</f>
        <v>85</v>
      </c>
      <c r="O68" s="279">
        <f>$F68*N68</f>
        <v>-42500</v>
      </c>
      <c r="P68" s="279">
        <f>O68/1000000</f>
        <v>-0.0425</v>
      </c>
      <c r="Q68" s="396"/>
    </row>
    <row r="69" spans="1:17" ht="15" customHeight="1">
      <c r="A69" s="235">
        <v>46</v>
      </c>
      <c r="B69" s="269" t="s">
        <v>16</v>
      </c>
      <c r="C69" s="270">
        <v>4864840</v>
      </c>
      <c r="D69" s="104" t="s">
        <v>12</v>
      </c>
      <c r="E69" s="87" t="s">
        <v>306</v>
      </c>
      <c r="F69" s="277">
        <v>-2500</v>
      </c>
      <c r="G69" s="296">
        <v>51</v>
      </c>
      <c r="H69" s="297">
        <v>9</v>
      </c>
      <c r="I69" s="279">
        <f>G69-H69</f>
        <v>42</v>
      </c>
      <c r="J69" s="279">
        <f>$F69*I69</f>
        <v>-105000</v>
      </c>
      <c r="K69" s="279">
        <f>J69/1000000</f>
        <v>-0.105</v>
      </c>
      <c r="L69" s="296">
        <v>868</v>
      </c>
      <c r="M69" s="297">
        <v>777</v>
      </c>
      <c r="N69" s="279">
        <f>L69-M69</f>
        <v>91</v>
      </c>
      <c r="O69" s="279">
        <f>$F69*N69</f>
        <v>-227500</v>
      </c>
      <c r="P69" s="279">
        <f>O69/1000000</f>
        <v>-0.2275</v>
      </c>
      <c r="Q69" s="406"/>
    </row>
    <row r="70" spans="1:17" ht="15" customHeight="1">
      <c r="A70" s="235">
        <v>47</v>
      </c>
      <c r="B70" s="269" t="s">
        <v>152</v>
      </c>
      <c r="C70" s="270">
        <v>4865042</v>
      </c>
      <c r="D70" s="104" t="s">
        <v>12</v>
      </c>
      <c r="E70" s="87" t="s">
        <v>306</v>
      </c>
      <c r="F70" s="277">
        <v>-2000</v>
      </c>
      <c r="G70" s="296">
        <v>613</v>
      </c>
      <c r="H70" s="297">
        <v>505</v>
      </c>
      <c r="I70" s="297">
        <f>G70-H70</f>
        <v>108</v>
      </c>
      <c r="J70" s="297">
        <f>$F70*I70</f>
        <v>-216000</v>
      </c>
      <c r="K70" s="297">
        <f>J70/1000000</f>
        <v>-0.216</v>
      </c>
      <c r="L70" s="296">
        <v>631</v>
      </c>
      <c r="M70" s="297">
        <v>576</v>
      </c>
      <c r="N70" s="297">
        <f>L70-M70</f>
        <v>55</v>
      </c>
      <c r="O70" s="297">
        <f>$F70*N70</f>
        <v>-110000</v>
      </c>
      <c r="P70" s="297">
        <f>O70/1000000</f>
        <v>-0.11</v>
      </c>
      <c r="Q70" s="421"/>
    </row>
    <row r="71" spans="2:17" ht="15" customHeight="1">
      <c r="B71" s="271" t="s">
        <v>110</v>
      </c>
      <c r="C71" s="270"/>
      <c r="D71" s="104"/>
      <c r="E71" s="87"/>
      <c r="F71" s="275"/>
      <c r="G71" s="296"/>
      <c r="H71" s="297"/>
      <c r="I71" s="279"/>
      <c r="J71" s="279"/>
      <c r="K71" s="279"/>
      <c r="L71" s="296"/>
      <c r="M71" s="297"/>
      <c r="N71" s="279"/>
      <c r="O71" s="279"/>
      <c r="P71" s="279"/>
      <c r="Q71" s="396"/>
    </row>
    <row r="72" spans="1:17" ht="15" customHeight="1">
      <c r="A72" s="235">
        <v>48</v>
      </c>
      <c r="B72" s="269" t="s">
        <v>326</v>
      </c>
      <c r="C72" s="270">
        <v>5128461</v>
      </c>
      <c r="D72" s="104" t="s">
        <v>12</v>
      </c>
      <c r="E72" s="87" t="s">
        <v>306</v>
      </c>
      <c r="F72" s="612">
        <v>-1000</v>
      </c>
      <c r="G72" s="296">
        <v>86140</v>
      </c>
      <c r="H72" s="297">
        <v>86021</v>
      </c>
      <c r="I72" s="279">
        <f>G72-H72</f>
        <v>119</v>
      </c>
      <c r="J72" s="279">
        <f>$F72*I72</f>
        <v>-119000</v>
      </c>
      <c r="K72" s="279">
        <f>J72/1000000</f>
        <v>-0.119</v>
      </c>
      <c r="L72" s="296">
        <v>997109</v>
      </c>
      <c r="M72" s="297">
        <v>997312</v>
      </c>
      <c r="N72" s="279">
        <f>L72-M72</f>
        <v>-203</v>
      </c>
      <c r="O72" s="279">
        <f>$F72*N72</f>
        <v>203000</v>
      </c>
      <c r="P72" s="279">
        <f>O72/1000000</f>
        <v>0.203</v>
      </c>
      <c r="Q72" s="397"/>
    </row>
    <row r="73" spans="1:17" ht="15" customHeight="1">
      <c r="A73" s="235">
        <v>49</v>
      </c>
      <c r="B73" s="269" t="s">
        <v>162</v>
      </c>
      <c r="C73" s="270">
        <v>4865003</v>
      </c>
      <c r="D73" s="104" t="s">
        <v>12</v>
      </c>
      <c r="E73" s="87" t="s">
        <v>306</v>
      </c>
      <c r="F73" s="612">
        <v>-2000</v>
      </c>
      <c r="G73" s="296">
        <v>57593</v>
      </c>
      <c r="H73" s="297">
        <v>57346</v>
      </c>
      <c r="I73" s="279">
        <f>G73-H73</f>
        <v>247</v>
      </c>
      <c r="J73" s="279">
        <f>$F73*I73</f>
        <v>-494000</v>
      </c>
      <c r="K73" s="279">
        <f>J73/1000000</f>
        <v>-0.494</v>
      </c>
      <c r="L73" s="296">
        <v>999373</v>
      </c>
      <c r="M73" s="297">
        <v>999374</v>
      </c>
      <c r="N73" s="279">
        <f>L73-M73</f>
        <v>-1</v>
      </c>
      <c r="O73" s="279">
        <f>$F73*N73</f>
        <v>2000</v>
      </c>
      <c r="P73" s="279">
        <f>O73/1000000</f>
        <v>0.002</v>
      </c>
      <c r="Q73" s="396"/>
    </row>
    <row r="74" spans="2:17" ht="15" customHeight="1">
      <c r="B74" s="271" t="s">
        <v>328</v>
      </c>
      <c r="C74" s="270"/>
      <c r="D74" s="104"/>
      <c r="E74" s="87"/>
      <c r="F74" s="275"/>
      <c r="G74" s="296"/>
      <c r="H74" s="297"/>
      <c r="I74" s="279"/>
      <c r="J74" s="279"/>
      <c r="K74" s="279"/>
      <c r="L74" s="296"/>
      <c r="M74" s="297"/>
      <c r="N74" s="279"/>
      <c r="O74" s="279"/>
      <c r="P74" s="279"/>
      <c r="Q74" s="396"/>
    </row>
    <row r="75" spans="1:17" ht="15" customHeight="1">
      <c r="A75" s="235">
        <v>50</v>
      </c>
      <c r="B75" s="269" t="s">
        <v>326</v>
      </c>
      <c r="C75" s="270">
        <v>5128472</v>
      </c>
      <c r="D75" s="104" t="s">
        <v>12</v>
      </c>
      <c r="E75" s="87" t="s">
        <v>306</v>
      </c>
      <c r="F75" s="365">
        <v>-1500</v>
      </c>
      <c r="G75" s="296">
        <v>5879</v>
      </c>
      <c r="H75" s="297">
        <v>5728</v>
      </c>
      <c r="I75" s="279">
        <f>G75-H75</f>
        <v>151</v>
      </c>
      <c r="J75" s="279">
        <f>$F75*I75</f>
        <v>-226500</v>
      </c>
      <c r="K75" s="279">
        <f>J75/1000000</f>
        <v>-0.2265</v>
      </c>
      <c r="L75" s="296">
        <v>27</v>
      </c>
      <c r="M75" s="297">
        <v>21</v>
      </c>
      <c r="N75" s="279">
        <f>L75-M75</f>
        <v>6</v>
      </c>
      <c r="O75" s="279">
        <f>$F75*N75</f>
        <v>-9000</v>
      </c>
      <c r="P75" s="279">
        <f>O75/1000000</f>
        <v>-0.009</v>
      </c>
      <c r="Q75" s="396"/>
    </row>
    <row r="76" spans="1:17" ht="15" customHeight="1">
      <c r="A76" s="235">
        <v>51</v>
      </c>
      <c r="B76" s="269" t="s">
        <v>162</v>
      </c>
      <c r="C76" s="270">
        <v>5128452</v>
      </c>
      <c r="D76" s="104" t="s">
        <v>12</v>
      </c>
      <c r="E76" s="87" t="s">
        <v>306</v>
      </c>
      <c r="F76" s="365">
        <v>-1000</v>
      </c>
      <c r="G76" s="296">
        <v>9049</v>
      </c>
      <c r="H76" s="297">
        <v>8804</v>
      </c>
      <c r="I76" s="279">
        <f>G76-H76</f>
        <v>245</v>
      </c>
      <c r="J76" s="279">
        <f>$F76*I76</f>
        <v>-245000</v>
      </c>
      <c r="K76" s="279">
        <f>J76/1000000</f>
        <v>-0.245</v>
      </c>
      <c r="L76" s="296">
        <v>999968</v>
      </c>
      <c r="M76" s="297">
        <v>999965</v>
      </c>
      <c r="N76" s="279">
        <f>L76-M76</f>
        <v>3</v>
      </c>
      <c r="O76" s="279">
        <f>$F76*N76</f>
        <v>-3000</v>
      </c>
      <c r="P76" s="279">
        <f>O76/1000000</f>
        <v>-0.003</v>
      </c>
      <c r="Q76" s="396"/>
    </row>
    <row r="77" spans="1:17" ht="15" customHeight="1">
      <c r="A77" s="235"/>
      <c r="B77" s="387" t="s">
        <v>334</v>
      </c>
      <c r="C77" s="270"/>
      <c r="D77" s="104"/>
      <c r="E77" s="87"/>
      <c r="F77" s="365"/>
      <c r="G77" s="296"/>
      <c r="H77" s="297"/>
      <c r="I77" s="279"/>
      <c r="J77" s="279"/>
      <c r="K77" s="279"/>
      <c r="L77" s="296"/>
      <c r="M77" s="297"/>
      <c r="N77" s="279"/>
      <c r="O77" s="279"/>
      <c r="P77" s="279"/>
      <c r="Q77" s="396"/>
    </row>
    <row r="78" spans="1:17" ht="15" customHeight="1">
      <c r="A78" s="235">
        <v>52</v>
      </c>
      <c r="B78" s="269" t="s">
        <v>326</v>
      </c>
      <c r="C78" s="270">
        <v>4864905</v>
      </c>
      <c r="D78" s="104" t="s">
        <v>12</v>
      </c>
      <c r="E78" s="87" t="s">
        <v>306</v>
      </c>
      <c r="F78" s="365">
        <v>-1000</v>
      </c>
      <c r="G78" s="296">
        <v>996459</v>
      </c>
      <c r="H78" s="297">
        <v>996516</v>
      </c>
      <c r="I78" s="279">
        <f>G78-H78</f>
        <v>-57</v>
      </c>
      <c r="J78" s="279">
        <f>$F78*I78</f>
        <v>57000</v>
      </c>
      <c r="K78" s="279">
        <f>J78/1000000</f>
        <v>0.057</v>
      </c>
      <c r="L78" s="296">
        <v>999841</v>
      </c>
      <c r="M78" s="297">
        <v>999862</v>
      </c>
      <c r="N78" s="279">
        <f>L78-M78</f>
        <v>-21</v>
      </c>
      <c r="O78" s="279">
        <f>$F78*N78</f>
        <v>21000</v>
      </c>
      <c r="P78" s="279">
        <f>O78/1000000</f>
        <v>0.021</v>
      </c>
      <c r="Q78" s="396"/>
    </row>
    <row r="79" spans="1:17" ht="15" customHeight="1">
      <c r="A79" s="235">
        <v>53</v>
      </c>
      <c r="B79" s="269" t="s">
        <v>162</v>
      </c>
      <c r="C79" s="270">
        <v>4902504</v>
      </c>
      <c r="D79" s="104" t="s">
        <v>12</v>
      </c>
      <c r="E79" s="87" t="s">
        <v>306</v>
      </c>
      <c r="F79" s="365">
        <v>-1000</v>
      </c>
      <c r="G79" s="296">
        <v>991092</v>
      </c>
      <c r="H79" s="297">
        <v>991172</v>
      </c>
      <c r="I79" s="279">
        <f>G79-H79</f>
        <v>-80</v>
      </c>
      <c r="J79" s="279">
        <f>$F79*I79</f>
        <v>80000</v>
      </c>
      <c r="K79" s="279">
        <f>J79/1000000</f>
        <v>0.08</v>
      </c>
      <c r="L79" s="296">
        <v>994546</v>
      </c>
      <c r="M79" s="297">
        <v>994561</v>
      </c>
      <c r="N79" s="279">
        <f>L79-M79</f>
        <v>-15</v>
      </c>
      <c r="O79" s="279">
        <f>$F79*N79</f>
        <v>15000</v>
      </c>
      <c r="P79" s="279">
        <f>O79/1000000</f>
        <v>0.015</v>
      </c>
      <c r="Q79" s="396"/>
    </row>
    <row r="80" spans="1:17" ht="15" customHeight="1">
      <c r="A80" s="235">
        <v>54</v>
      </c>
      <c r="B80" s="269" t="s">
        <v>391</v>
      </c>
      <c r="C80" s="270">
        <v>5128426</v>
      </c>
      <c r="D80" s="104" t="s">
        <v>12</v>
      </c>
      <c r="E80" s="87" t="s">
        <v>306</v>
      </c>
      <c r="F80" s="365">
        <v>-1000</v>
      </c>
      <c r="G80" s="296">
        <v>990564</v>
      </c>
      <c r="H80" s="297">
        <v>990726</v>
      </c>
      <c r="I80" s="279">
        <f>G80-H80</f>
        <v>-162</v>
      </c>
      <c r="J80" s="279">
        <f>$F80*I80</f>
        <v>162000</v>
      </c>
      <c r="K80" s="279">
        <f>J80/1000000</f>
        <v>0.162</v>
      </c>
      <c r="L80" s="296">
        <v>986865</v>
      </c>
      <c r="M80" s="297">
        <v>986867</v>
      </c>
      <c r="N80" s="279">
        <f>L80-M80</f>
        <v>-2</v>
      </c>
      <c r="O80" s="279">
        <f>$F80*N80</f>
        <v>2000</v>
      </c>
      <c r="P80" s="279">
        <f>O80/1000000</f>
        <v>0.002</v>
      </c>
      <c r="Q80" s="396"/>
    </row>
    <row r="81" spans="2:17" ht="15" customHeight="1">
      <c r="B81" s="387" t="s">
        <v>343</v>
      </c>
      <c r="C81" s="270"/>
      <c r="D81" s="104"/>
      <c r="E81" s="87"/>
      <c r="F81" s="365"/>
      <c r="G81" s="296"/>
      <c r="H81" s="297"/>
      <c r="I81" s="279"/>
      <c r="J81" s="279"/>
      <c r="K81" s="279"/>
      <c r="L81" s="296"/>
      <c r="M81" s="297"/>
      <c r="N81" s="279"/>
      <c r="O81" s="279"/>
      <c r="P81" s="279"/>
      <c r="Q81" s="396"/>
    </row>
    <row r="82" spans="1:17" ht="15" customHeight="1">
      <c r="A82" s="235">
        <v>55</v>
      </c>
      <c r="B82" s="269" t="s">
        <v>344</v>
      </c>
      <c r="C82" s="270">
        <v>4902509</v>
      </c>
      <c r="D82" s="104" t="s">
        <v>12</v>
      </c>
      <c r="E82" s="87" t="s">
        <v>306</v>
      </c>
      <c r="F82" s="365">
        <v>4000</v>
      </c>
      <c r="G82" s="296">
        <v>995115</v>
      </c>
      <c r="H82" s="297">
        <v>995229</v>
      </c>
      <c r="I82" s="279">
        <f>G82-H82</f>
        <v>-114</v>
      </c>
      <c r="J82" s="279">
        <f>$F82*I82</f>
        <v>-456000</v>
      </c>
      <c r="K82" s="279">
        <f>J82/1000000</f>
        <v>-0.456</v>
      </c>
      <c r="L82" s="296">
        <v>999990</v>
      </c>
      <c r="M82" s="297">
        <v>999991</v>
      </c>
      <c r="N82" s="279">
        <f>L82-M82</f>
        <v>-1</v>
      </c>
      <c r="O82" s="279">
        <f>$F82*N82</f>
        <v>-4000</v>
      </c>
      <c r="P82" s="279">
        <f>O82/1000000</f>
        <v>-0.004</v>
      </c>
      <c r="Q82" s="396"/>
    </row>
    <row r="83" spans="1:17" ht="15" customHeight="1">
      <c r="A83" s="235"/>
      <c r="B83" s="269"/>
      <c r="C83" s="270"/>
      <c r="D83" s="104"/>
      <c r="E83" s="87"/>
      <c r="F83" s="365"/>
      <c r="G83" s="296"/>
      <c r="H83" s="297"/>
      <c r="I83" s="279"/>
      <c r="J83" s="279"/>
      <c r="K83" s="279">
        <v>-0.14</v>
      </c>
      <c r="L83" s="296"/>
      <c r="M83" s="297"/>
      <c r="N83" s="279"/>
      <c r="O83" s="279"/>
      <c r="P83" s="279">
        <v>-0.008</v>
      </c>
      <c r="Q83" s="406" t="s">
        <v>486</v>
      </c>
    </row>
    <row r="84" spans="1:17" ht="15" customHeight="1">
      <c r="A84" s="235">
        <v>56</v>
      </c>
      <c r="B84" s="317" t="s">
        <v>345</v>
      </c>
      <c r="C84" s="270">
        <v>4865026</v>
      </c>
      <c r="D84" s="104" t="s">
        <v>12</v>
      </c>
      <c r="E84" s="87" t="s">
        <v>306</v>
      </c>
      <c r="F84" s="365">
        <v>800</v>
      </c>
      <c r="G84" s="296">
        <v>969878</v>
      </c>
      <c r="H84" s="297">
        <v>970064</v>
      </c>
      <c r="I84" s="279">
        <f aca="true" t="shared" si="12" ref="I84:I90">G84-H84</f>
        <v>-186</v>
      </c>
      <c r="J84" s="279">
        <f aca="true" t="shared" si="13" ref="J84:J90">$F84*I84</f>
        <v>-148800</v>
      </c>
      <c r="K84" s="279">
        <f aca="true" t="shared" si="14" ref="K84:K90">J84/1000000</f>
        <v>-0.1488</v>
      </c>
      <c r="L84" s="296">
        <v>634</v>
      </c>
      <c r="M84" s="297">
        <v>632</v>
      </c>
      <c r="N84" s="279">
        <f aca="true" t="shared" si="15" ref="N84:N90">L84-M84</f>
        <v>2</v>
      </c>
      <c r="O84" s="279">
        <f aca="true" t="shared" si="16" ref="O84:O90">$F84*N84</f>
        <v>1600</v>
      </c>
      <c r="P84" s="279">
        <f aca="true" t="shared" si="17" ref="P84:P90">O84/1000000</f>
        <v>0.0016</v>
      </c>
      <c r="Q84" s="396"/>
    </row>
    <row r="85" spans="1:17" ht="15" customHeight="1">
      <c r="A85" s="235">
        <v>57</v>
      </c>
      <c r="B85" s="269" t="s">
        <v>320</v>
      </c>
      <c r="C85" s="270">
        <v>5100233</v>
      </c>
      <c r="D85" s="104" t="s">
        <v>12</v>
      </c>
      <c r="E85" s="87" t="s">
        <v>306</v>
      </c>
      <c r="F85" s="365">
        <v>800</v>
      </c>
      <c r="G85" s="296">
        <v>915232</v>
      </c>
      <c r="H85" s="297">
        <v>915706</v>
      </c>
      <c r="I85" s="279">
        <f t="shared" si="12"/>
        <v>-474</v>
      </c>
      <c r="J85" s="279">
        <f t="shared" si="13"/>
        <v>-379200</v>
      </c>
      <c r="K85" s="279">
        <f t="shared" si="14"/>
        <v>-0.3792</v>
      </c>
      <c r="L85" s="296">
        <v>999431</v>
      </c>
      <c r="M85" s="297">
        <v>999433</v>
      </c>
      <c r="N85" s="279">
        <f t="shared" si="15"/>
        <v>-2</v>
      </c>
      <c r="O85" s="279">
        <f t="shared" si="16"/>
        <v>-1600</v>
      </c>
      <c r="P85" s="279">
        <f t="shared" si="17"/>
        <v>-0.0016</v>
      </c>
      <c r="Q85" s="396"/>
    </row>
    <row r="86" spans="1:17" ht="15" customHeight="1">
      <c r="A86" s="235">
        <v>58</v>
      </c>
      <c r="B86" s="269" t="s">
        <v>348</v>
      </c>
      <c r="C86" s="270">
        <v>4864971</v>
      </c>
      <c r="D86" s="104" t="s">
        <v>12</v>
      </c>
      <c r="E86" s="87" t="s">
        <v>306</v>
      </c>
      <c r="F86" s="365">
        <v>-800</v>
      </c>
      <c r="G86" s="296">
        <v>0</v>
      </c>
      <c r="H86" s="297">
        <v>0</v>
      </c>
      <c r="I86" s="279">
        <f t="shared" si="12"/>
        <v>0</v>
      </c>
      <c r="J86" s="279">
        <f t="shared" si="13"/>
        <v>0</v>
      </c>
      <c r="K86" s="279">
        <f t="shared" si="14"/>
        <v>0</v>
      </c>
      <c r="L86" s="296">
        <v>999495</v>
      </c>
      <c r="M86" s="297">
        <v>999495</v>
      </c>
      <c r="N86" s="279">
        <f t="shared" si="15"/>
        <v>0</v>
      </c>
      <c r="O86" s="279">
        <f t="shared" si="16"/>
        <v>0</v>
      </c>
      <c r="P86" s="279">
        <f t="shared" si="17"/>
        <v>0</v>
      </c>
      <c r="Q86" s="396"/>
    </row>
    <row r="87" spans="1:17" ht="15" customHeight="1">
      <c r="A87" s="235">
        <v>59</v>
      </c>
      <c r="B87" s="269" t="s">
        <v>392</v>
      </c>
      <c r="C87" s="270">
        <v>4865049</v>
      </c>
      <c r="D87" s="104" t="s">
        <v>12</v>
      </c>
      <c r="E87" s="87" t="s">
        <v>306</v>
      </c>
      <c r="F87" s="365">
        <v>800</v>
      </c>
      <c r="G87" s="296">
        <v>997073</v>
      </c>
      <c r="H87" s="297">
        <v>997082</v>
      </c>
      <c r="I87" s="279">
        <f t="shared" si="12"/>
        <v>-9</v>
      </c>
      <c r="J87" s="279">
        <f t="shared" si="13"/>
        <v>-7200</v>
      </c>
      <c r="K87" s="279">
        <f t="shared" si="14"/>
        <v>-0.0072</v>
      </c>
      <c r="L87" s="296">
        <v>999853</v>
      </c>
      <c r="M87" s="297">
        <v>999852</v>
      </c>
      <c r="N87" s="279">
        <f t="shared" si="15"/>
        <v>1</v>
      </c>
      <c r="O87" s="279">
        <f t="shared" si="16"/>
        <v>800</v>
      </c>
      <c r="P87" s="279">
        <f t="shared" si="17"/>
        <v>0.0008</v>
      </c>
      <c r="Q87" s="396"/>
    </row>
    <row r="88" spans="1:17" ht="15" customHeight="1">
      <c r="A88" s="235">
        <v>60</v>
      </c>
      <c r="B88" s="269" t="s">
        <v>393</v>
      </c>
      <c r="C88" s="270">
        <v>5128436</v>
      </c>
      <c r="D88" s="104" t="s">
        <v>12</v>
      </c>
      <c r="E88" s="87" t="s">
        <v>306</v>
      </c>
      <c r="F88" s="365">
        <v>800</v>
      </c>
      <c r="G88" s="296">
        <v>994567</v>
      </c>
      <c r="H88" s="297">
        <v>994584</v>
      </c>
      <c r="I88" s="279">
        <f t="shared" si="12"/>
        <v>-17</v>
      </c>
      <c r="J88" s="279">
        <f t="shared" si="13"/>
        <v>-13600</v>
      </c>
      <c r="K88" s="279">
        <f t="shared" si="14"/>
        <v>-0.0136</v>
      </c>
      <c r="L88" s="296">
        <v>52</v>
      </c>
      <c r="M88" s="297">
        <v>52</v>
      </c>
      <c r="N88" s="279">
        <f t="shared" si="15"/>
        <v>0</v>
      </c>
      <c r="O88" s="279">
        <f t="shared" si="16"/>
        <v>0</v>
      </c>
      <c r="P88" s="279">
        <f t="shared" si="17"/>
        <v>0</v>
      </c>
      <c r="Q88" s="396"/>
    </row>
    <row r="89" spans="1:17" ht="15" customHeight="1">
      <c r="A89" s="250">
        <v>61</v>
      </c>
      <c r="B89" s="269" t="s">
        <v>455</v>
      </c>
      <c r="C89" s="270">
        <v>5128428</v>
      </c>
      <c r="D89" s="104" t="s">
        <v>12</v>
      </c>
      <c r="E89" s="87" t="s">
        <v>306</v>
      </c>
      <c r="F89" s="365">
        <v>800</v>
      </c>
      <c r="G89" s="296">
        <v>999333</v>
      </c>
      <c r="H89" s="297">
        <v>999822</v>
      </c>
      <c r="I89" s="279">
        <f t="shared" si="12"/>
        <v>-489</v>
      </c>
      <c r="J89" s="279">
        <f t="shared" si="13"/>
        <v>-391200</v>
      </c>
      <c r="K89" s="279">
        <f t="shared" si="14"/>
        <v>-0.3912</v>
      </c>
      <c r="L89" s="296">
        <v>999988</v>
      </c>
      <c r="M89" s="297">
        <v>999991</v>
      </c>
      <c r="N89" s="279">
        <f t="shared" si="15"/>
        <v>-3</v>
      </c>
      <c r="O89" s="279">
        <f t="shared" si="16"/>
        <v>-2400</v>
      </c>
      <c r="P89" s="279">
        <f t="shared" si="17"/>
        <v>-0.0024</v>
      </c>
      <c r="Q89" s="396"/>
    </row>
    <row r="90" spans="1:17" ht="15" customHeight="1">
      <c r="A90" s="250">
        <v>62</v>
      </c>
      <c r="B90" s="269" t="s">
        <v>456</v>
      </c>
      <c r="C90" s="270">
        <v>4864926</v>
      </c>
      <c r="D90" s="104" t="s">
        <v>12</v>
      </c>
      <c r="E90" s="87" t="s">
        <v>306</v>
      </c>
      <c r="F90" s="365">
        <v>800</v>
      </c>
      <c r="G90" s="296">
        <v>999149</v>
      </c>
      <c r="H90" s="297">
        <v>999791</v>
      </c>
      <c r="I90" s="279">
        <f t="shared" si="12"/>
        <v>-642</v>
      </c>
      <c r="J90" s="279">
        <f t="shared" si="13"/>
        <v>-513600</v>
      </c>
      <c r="K90" s="279">
        <f t="shared" si="14"/>
        <v>-0.5136</v>
      </c>
      <c r="L90" s="296">
        <v>999982</v>
      </c>
      <c r="M90" s="297">
        <v>999987</v>
      </c>
      <c r="N90" s="279">
        <f t="shared" si="15"/>
        <v>-5</v>
      </c>
      <c r="O90" s="279">
        <f t="shared" si="16"/>
        <v>-4000</v>
      </c>
      <c r="P90" s="279">
        <f t="shared" si="17"/>
        <v>-0.004</v>
      </c>
      <c r="Q90" s="396"/>
    </row>
    <row r="91" spans="2:17" ht="15" customHeight="1">
      <c r="B91" s="249" t="s">
        <v>97</v>
      </c>
      <c r="C91" s="270"/>
      <c r="D91" s="77"/>
      <c r="E91" s="77"/>
      <c r="F91" s="275"/>
      <c r="G91" s="296"/>
      <c r="H91" s="297"/>
      <c r="I91" s="279"/>
      <c r="J91" s="279"/>
      <c r="K91" s="279"/>
      <c r="L91" s="296"/>
      <c r="M91" s="297"/>
      <c r="N91" s="279"/>
      <c r="O91" s="279"/>
      <c r="P91" s="279"/>
      <c r="Q91" s="396"/>
    </row>
    <row r="92" spans="1:17" ht="15" customHeight="1">
      <c r="A92" s="235">
        <v>63</v>
      </c>
      <c r="B92" s="269" t="s">
        <v>108</v>
      </c>
      <c r="C92" s="270">
        <v>4864949</v>
      </c>
      <c r="D92" s="104" t="s">
        <v>12</v>
      </c>
      <c r="E92" s="87" t="s">
        <v>306</v>
      </c>
      <c r="F92" s="277">
        <v>2000</v>
      </c>
      <c r="G92" s="296">
        <v>986837</v>
      </c>
      <c r="H92" s="297">
        <v>986967</v>
      </c>
      <c r="I92" s="244">
        <f>G92-H92</f>
        <v>-130</v>
      </c>
      <c r="J92" s="244">
        <f>$F92*I92</f>
        <v>-260000</v>
      </c>
      <c r="K92" s="244">
        <f>J92/1000000</f>
        <v>-0.26</v>
      </c>
      <c r="L92" s="296">
        <v>998523</v>
      </c>
      <c r="M92" s="297">
        <v>998544</v>
      </c>
      <c r="N92" s="297">
        <f>L92-M92</f>
        <v>-21</v>
      </c>
      <c r="O92" s="297">
        <f>$F92*N92</f>
        <v>-42000</v>
      </c>
      <c r="P92" s="297">
        <f>O92/1000000</f>
        <v>-0.042</v>
      </c>
      <c r="Q92" s="406"/>
    </row>
    <row r="93" spans="1:17" ht="15" customHeight="1">
      <c r="A93" s="235"/>
      <c r="B93" s="271" t="s">
        <v>161</v>
      </c>
      <c r="C93" s="270"/>
      <c r="D93" s="104"/>
      <c r="E93" s="104"/>
      <c r="F93" s="277"/>
      <c r="G93" s="296"/>
      <c r="H93" s="297"/>
      <c r="I93" s="279"/>
      <c r="J93" s="279"/>
      <c r="K93" s="279"/>
      <c r="L93" s="296"/>
      <c r="M93" s="297"/>
      <c r="N93" s="279"/>
      <c r="O93" s="279"/>
      <c r="P93" s="279"/>
      <c r="Q93" s="396"/>
    </row>
    <row r="94" spans="1:17" s="729" customFormat="1" ht="15" customHeight="1">
      <c r="A94" s="722">
        <v>64</v>
      </c>
      <c r="B94" s="723" t="s">
        <v>34</v>
      </c>
      <c r="C94" s="724">
        <v>4864966</v>
      </c>
      <c r="D94" s="725" t="s">
        <v>12</v>
      </c>
      <c r="E94" s="726" t="s">
        <v>306</v>
      </c>
      <c r="F94" s="727">
        <v>-2000</v>
      </c>
      <c r="G94" s="296">
        <v>109815</v>
      </c>
      <c r="H94" s="297">
        <v>109544</v>
      </c>
      <c r="I94" s="279">
        <f>G94-H94</f>
        <v>271</v>
      </c>
      <c r="J94" s="279">
        <f>$F94*I94</f>
        <v>-542000</v>
      </c>
      <c r="K94" s="279">
        <f>J94/1000000</f>
        <v>-0.542</v>
      </c>
      <c r="L94" s="296">
        <v>5755</v>
      </c>
      <c r="M94" s="297">
        <v>5389</v>
      </c>
      <c r="N94" s="279">
        <f>L94-M94</f>
        <v>366</v>
      </c>
      <c r="O94" s="279">
        <f>$F94*N94</f>
        <v>-732000</v>
      </c>
      <c r="P94" s="279">
        <f>O94/1000000</f>
        <v>-0.732</v>
      </c>
      <c r="Q94" s="728"/>
    </row>
    <row r="95" spans="1:17" ht="15" customHeight="1">
      <c r="A95" s="235">
        <v>64</v>
      </c>
      <c r="B95" s="269" t="s">
        <v>162</v>
      </c>
      <c r="C95" s="270">
        <v>4864932</v>
      </c>
      <c r="D95" s="104" t="s">
        <v>12</v>
      </c>
      <c r="E95" s="87" t="s">
        <v>306</v>
      </c>
      <c r="F95" s="277">
        <v>-1000</v>
      </c>
      <c r="G95" s="296">
        <v>11743</v>
      </c>
      <c r="H95" s="297">
        <v>11514</v>
      </c>
      <c r="I95" s="279">
        <f>G95-H95</f>
        <v>229</v>
      </c>
      <c r="J95" s="279">
        <f>$F95*I95</f>
        <v>-229000</v>
      </c>
      <c r="K95" s="279">
        <f>J95/1000000</f>
        <v>-0.229</v>
      </c>
      <c r="L95" s="296">
        <v>4670</v>
      </c>
      <c r="M95" s="297">
        <v>4281</v>
      </c>
      <c r="N95" s="279">
        <f>L95-M95</f>
        <v>389</v>
      </c>
      <c r="O95" s="279">
        <f>$F95*N95</f>
        <v>-389000</v>
      </c>
      <c r="P95" s="279">
        <f>O95/1000000</f>
        <v>-0.389</v>
      </c>
      <c r="Q95" s="396"/>
    </row>
    <row r="96" spans="1:17" ht="15" customHeight="1">
      <c r="A96" s="235">
        <v>65</v>
      </c>
      <c r="B96" s="269" t="s">
        <v>391</v>
      </c>
      <c r="C96" s="270">
        <v>4864999</v>
      </c>
      <c r="D96" s="104" t="s">
        <v>12</v>
      </c>
      <c r="E96" s="87" t="s">
        <v>306</v>
      </c>
      <c r="F96" s="277">
        <v>-1000</v>
      </c>
      <c r="G96" s="296">
        <v>138322</v>
      </c>
      <c r="H96" s="297">
        <v>138126</v>
      </c>
      <c r="I96" s="279">
        <f>G96-H96</f>
        <v>196</v>
      </c>
      <c r="J96" s="279">
        <f>$F96*I96</f>
        <v>-196000</v>
      </c>
      <c r="K96" s="279">
        <f>J96/1000000</f>
        <v>-0.196</v>
      </c>
      <c r="L96" s="296">
        <v>3099</v>
      </c>
      <c r="M96" s="297">
        <v>2962</v>
      </c>
      <c r="N96" s="279">
        <f>L96-M96</f>
        <v>137</v>
      </c>
      <c r="O96" s="279">
        <f>$F96*N96</f>
        <v>-137000</v>
      </c>
      <c r="P96" s="279">
        <f>O96/1000000</f>
        <v>-0.137</v>
      </c>
      <c r="Q96" s="396"/>
    </row>
    <row r="97" spans="1:17" ht="15" customHeight="1">
      <c r="A97" s="235"/>
      <c r="B97" s="274" t="s">
        <v>25</v>
      </c>
      <c r="C97" s="252"/>
      <c r="D97" s="49"/>
      <c r="E97" s="49"/>
      <c r="F97" s="277"/>
      <c r="G97" s="296"/>
      <c r="H97" s="297"/>
      <c r="I97" s="279"/>
      <c r="J97" s="279"/>
      <c r="K97" s="279"/>
      <c r="L97" s="296"/>
      <c r="M97" s="297"/>
      <c r="N97" s="279"/>
      <c r="O97" s="279"/>
      <c r="P97" s="279"/>
      <c r="Q97" s="396"/>
    </row>
    <row r="98" spans="1:17" ht="15" customHeight="1">
      <c r="A98" s="235">
        <v>66</v>
      </c>
      <c r="B98" s="81" t="s">
        <v>74</v>
      </c>
      <c r="C98" s="291">
        <v>4902566</v>
      </c>
      <c r="D98" s="284" t="s">
        <v>12</v>
      </c>
      <c r="E98" s="284" t="s">
        <v>306</v>
      </c>
      <c r="F98" s="291">
        <v>100</v>
      </c>
      <c r="G98" s="296">
        <v>367</v>
      </c>
      <c r="H98" s="297">
        <v>243</v>
      </c>
      <c r="I98" s="297">
        <f>G98-H98</f>
        <v>124</v>
      </c>
      <c r="J98" s="297">
        <f>$F98*I98</f>
        <v>12400</v>
      </c>
      <c r="K98" s="297">
        <f>J98/1000000</f>
        <v>0.0124</v>
      </c>
      <c r="L98" s="296">
        <v>1421</v>
      </c>
      <c r="M98" s="297">
        <v>1375</v>
      </c>
      <c r="N98" s="297">
        <f>L98-M98</f>
        <v>46</v>
      </c>
      <c r="O98" s="297">
        <f>$F98*N98</f>
        <v>4600</v>
      </c>
      <c r="P98" s="298">
        <f>O98/1000000</f>
        <v>0.0046</v>
      </c>
      <c r="Q98" s="396"/>
    </row>
    <row r="99" spans="1:17" ht="15" customHeight="1">
      <c r="A99" s="235"/>
      <c r="B99" s="271" t="s">
        <v>44</v>
      </c>
      <c r="C99" s="270"/>
      <c r="D99" s="104"/>
      <c r="E99" s="104"/>
      <c r="F99" s="277"/>
      <c r="G99" s="296"/>
      <c r="H99" s="297"/>
      <c r="I99" s="279"/>
      <c r="J99" s="279"/>
      <c r="K99" s="279"/>
      <c r="L99" s="296"/>
      <c r="M99" s="297"/>
      <c r="N99" s="279"/>
      <c r="O99" s="279"/>
      <c r="P99" s="279"/>
      <c r="Q99" s="396"/>
    </row>
    <row r="100" spans="1:17" ht="15" customHeight="1">
      <c r="A100" s="235">
        <v>67</v>
      </c>
      <c r="B100" s="269" t="s">
        <v>307</v>
      </c>
      <c r="C100" s="270">
        <v>4865149</v>
      </c>
      <c r="D100" s="104" t="s">
        <v>12</v>
      </c>
      <c r="E100" s="87" t="s">
        <v>306</v>
      </c>
      <c r="F100" s="277">
        <v>187.5</v>
      </c>
      <c r="G100" s="296">
        <v>997113</v>
      </c>
      <c r="H100" s="297">
        <v>997113</v>
      </c>
      <c r="I100" s="279">
        <f>G100-H100</f>
        <v>0</v>
      </c>
      <c r="J100" s="279">
        <f>$F100*I100</f>
        <v>0</v>
      </c>
      <c r="K100" s="279">
        <f>J100/1000000</f>
        <v>0</v>
      </c>
      <c r="L100" s="296">
        <v>998463</v>
      </c>
      <c r="M100" s="297">
        <v>998524</v>
      </c>
      <c r="N100" s="279">
        <f>L100-M100</f>
        <v>-61</v>
      </c>
      <c r="O100" s="279">
        <f>$F100*N100</f>
        <v>-11437.5</v>
      </c>
      <c r="P100" s="279">
        <f>O100/1000000</f>
        <v>-0.0114375</v>
      </c>
      <c r="Q100" s="397"/>
    </row>
    <row r="101" spans="1:17" ht="15" customHeight="1">
      <c r="A101" s="235">
        <v>68</v>
      </c>
      <c r="B101" s="269" t="s">
        <v>400</v>
      </c>
      <c r="C101" s="270">
        <v>4864870</v>
      </c>
      <c r="D101" s="104" t="s">
        <v>12</v>
      </c>
      <c r="E101" s="87" t="s">
        <v>306</v>
      </c>
      <c r="F101" s="277">
        <v>1000</v>
      </c>
      <c r="G101" s="296">
        <v>998763</v>
      </c>
      <c r="H101" s="297">
        <v>998785</v>
      </c>
      <c r="I101" s="279">
        <f>G101-H101</f>
        <v>-22</v>
      </c>
      <c r="J101" s="279">
        <f>$F101*I101</f>
        <v>-22000</v>
      </c>
      <c r="K101" s="279">
        <f>J101/1000000</f>
        <v>-0.022</v>
      </c>
      <c r="L101" s="296">
        <v>387</v>
      </c>
      <c r="M101" s="297">
        <v>317</v>
      </c>
      <c r="N101" s="279">
        <f>L101-M101</f>
        <v>70</v>
      </c>
      <c r="O101" s="279">
        <f>$F101*N101</f>
        <v>70000</v>
      </c>
      <c r="P101" s="279">
        <f>O101/1000000</f>
        <v>0.07</v>
      </c>
      <c r="Q101" s="421"/>
    </row>
    <row r="102" spans="1:17" ht="15" customHeight="1">
      <c r="A102" s="235">
        <v>69</v>
      </c>
      <c r="B102" s="269" t="s">
        <v>401</v>
      </c>
      <c r="C102" s="270">
        <v>5128400</v>
      </c>
      <c r="D102" s="104" t="s">
        <v>12</v>
      </c>
      <c r="E102" s="87" t="s">
        <v>306</v>
      </c>
      <c r="F102" s="277">
        <v>1000</v>
      </c>
      <c r="G102" s="296">
        <v>998786</v>
      </c>
      <c r="H102" s="297">
        <v>998797</v>
      </c>
      <c r="I102" s="279">
        <f>G102-H102</f>
        <v>-11</v>
      </c>
      <c r="J102" s="279">
        <f>$F102*I102</f>
        <v>-11000</v>
      </c>
      <c r="K102" s="279">
        <f>J102/1000000</f>
        <v>-0.011</v>
      </c>
      <c r="L102" s="296">
        <v>296</v>
      </c>
      <c r="M102" s="297">
        <v>251</v>
      </c>
      <c r="N102" s="279">
        <f>L102-M102</f>
        <v>45</v>
      </c>
      <c r="O102" s="279">
        <f>$F102*N102</f>
        <v>45000</v>
      </c>
      <c r="P102" s="279">
        <f>O102/1000000</f>
        <v>0.045</v>
      </c>
      <c r="Q102" s="421"/>
    </row>
    <row r="103" spans="1:17" ht="15" customHeight="1">
      <c r="A103" s="235"/>
      <c r="B103" s="274" t="s">
        <v>33</v>
      </c>
      <c r="C103" s="291"/>
      <c r="D103" s="304"/>
      <c r="E103" s="284"/>
      <c r="F103" s="291"/>
      <c r="G103" s="296"/>
      <c r="H103" s="297"/>
      <c r="I103" s="297"/>
      <c r="J103" s="297"/>
      <c r="K103" s="297"/>
      <c r="L103" s="296"/>
      <c r="M103" s="297"/>
      <c r="N103" s="297"/>
      <c r="O103" s="297"/>
      <c r="P103" s="298"/>
      <c r="Q103" s="396"/>
    </row>
    <row r="104" spans="1:17" ht="15" customHeight="1">
      <c r="A104" s="235">
        <v>70</v>
      </c>
      <c r="B104" s="833" t="s">
        <v>320</v>
      </c>
      <c r="C104" s="291">
        <v>5128439</v>
      </c>
      <c r="D104" s="303" t="s">
        <v>12</v>
      </c>
      <c r="E104" s="284" t="s">
        <v>306</v>
      </c>
      <c r="F104" s="291">
        <v>800</v>
      </c>
      <c r="G104" s="296">
        <v>897917</v>
      </c>
      <c r="H104" s="297">
        <v>897927</v>
      </c>
      <c r="I104" s="297">
        <f>G104-H104</f>
        <v>-10</v>
      </c>
      <c r="J104" s="297">
        <f>$F104*I104</f>
        <v>-8000</v>
      </c>
      <c r="K104" s="298">
        <f>J104/1000000</f>
        <v>-0.008</v>
      </c>
      <c r="L104" s="296">
        <v>997637</v>
      </c>
      <c r="M104" s="297">
        <v>997638</v>
      </c>
      <c r="N104" s="297">
        <f>L104-M104</f>
        <v>-1</v>
      </c>
      <c r="O104" s="297">
        <f>$F104*N104</f>
        <v>-800</v>
      </c>
      <c r="P104" s="298">
        <f>O104/1000000</f>
        <v>-0.0008</v>
      </c>
      <c r="Q104" s="406" t="s">
        <v>490</v>
      </c>
    </row>
    <row r="105" spans="1:17" ht="15" customHeight="1">
      <c r="A105" s="235"/>
      <c r="B105" s="600" t="s">
        <v>397</v>
      </c>
      <c r="C105" s="291"/>
      <c r="D105" s="303"/>
      <c r="E105" s="284"/>
      <c r="F105" s="291"/>
      <c r="G105" s="296"/>
      <c r="H105" s="297"/>
      <c r="I105" s="297"/>
      <c r="J105" s="297"/>
      <c r="K105" s="297"/>
      <c r="L105" s="296"/>
      <c r="M105" s="297"/>
      <c r="N105" s="297"/>
      <c r="O105" s="297"/>
      <c r="P105" s="297"/>
      <c r="Q105" s="406"/>
    </row>
    <row r="106" spans="1:17" ht="15" customHeight="1">
      <c r="A106" s="235">
        <v>71</v>
      </c>
      <c r="B106" s="601" t="s">
        <v>398</v>
      </c>
      <c r="C106" s="291">
        <v>4864839</v>
      </c>
      <c r="D106" s="303" t="s">
        <v>12</v>
      </c>
      <c r="E106" s="284" t="s">
        <v>306</v>
      </c>
      <c r="F106" s="291">
        <v>1000</v>
      </c>
      <c r="G106" s="296">
        <v>625</v>
      </c>
      <c r="H106" s="297">
        <v>568</v>
      </c>
      <c r="I106" s="297">
        <f>G106-H106</f>
        <v>57</v>
      </c>
      <c r="J106" s="297">
        <f>$F106*I106</f>
        <v>57000</v>
      </c>
      <c r="K106" s="297">
        <f>J106/1000000</f>
        <v>0.057</v>
      </c>
      <c r="L106" s="296">
        <v>999973</v>
      </c>
      <c r="M106" s="297">
        <v>999981</v>
      </c>
      <c r="N106" s="297">
        <f>L106-M106</f>
        <v>-8</v>
      </c>
      <c r="O106" s="297">
        <f>$F106*N106</f>
        <v>-8000</v>
      </c>
      <c r="P106" s="298">
        <f>O106/1000000</f>
        <v>-0.008</v>
      </c>
      <c r="Q106" s="406"/>
    </row>
    <row r="107" spans="1:17" ht="15" customHeight="1">
      <c r="A107" s="235">
        <v>72</v>
      </c>
      <c r="B107" s="601" t="s">
        <v>402</v>
      </c>
      <c r="C107" s="291">
        <v>5128400</v>
      </c>
      <c r="D107" s="303" t="s">
        <v>12</v>
      </c>
      <c r="E107" s="284" t="s">
        <v>306</v>
      </c>
      <c r="F107" s="291">
        <v>1000</v>
      </c>
      <c r="G107" s="296">
        <v>998786</v>
      </c>
      <c r="H107" s="297">
        <v>998797</v>
      </c>
      <c r="I107" s="297">
        <f>G107-H107</f>
        <v>-11</v>
      </c>
      <c r="J107" s="297">
        <f>$F107*I107</f>
        <v>-11000</v>
      </c>
      <c r="K107" s="297">
        <f>J107/1000000</f>
        <v>-0.011</v>
      </c>
      <c r="L107" s="296">
        <v>296</v>
      </c>
      <c r="M107" s="297">
        <v>251</v>
      </c>
      <c r="N107" s="297">
        <f>L107-M107</f>
        <v>45</v>
      </c>
      <c r="O107" s="297">
        <f>$F107*N107</f>
        <v>45000</v>
      </c>
      <c r="P107" s="298">
        <f>O107/1000000</f>
        <v>0.045</v>
      </c>
      <c r="Q107" s="406"/>
    </row>
    <row r="108" spans="2:17" ht="15" customHeight="1">
      <c r="B108" s="274" t="s">
        <v>173</v>
      </c>
      <c r="C108" s="291"/>
      <c r="D108" s="303"/>
      <c r="E108" s="284"/>
      <c r="F108" s="291"/>
      <c r="G108" s="296"/>
      <c r="H108" s="297"/>
      <c r="I108" s="297"/>
      <c r="J108" s="297"/>
      <c r="K108" s="297"/>
      <c r="L108" s="296"/>
      <c r="M108" s="297"/>
      <c r="N108" s="297"/>
      <c r="O108" s="297"/>
      <c r="P108" s="297"/>
      <c r="Q108" s="396"/>
    </row>
    <row r="109" spans="1:17" ht="15" customHeight="1">
      <c r="A109" s="235">
        <v>73</v>
      </c>
      <c r="B109" s="269" t="s">
        <v>322</v>
      </c>
      <c r="C109" s="291">
        <v>4865073</v>
      </c>
      <c r="D109" s="303" t="s">
        <v>12</v>
      </c>
      <c r="E109" s="284" t="s">
        <v>306</v>
      </c>
      <c r="F109" s="291">
        <v>100</v>
      </c>
      <c r="G109" s="296">
        <v>0</v>
      </c>
      <c r="H109" s="297">
        <v>0</v>
      </c>
      <c r="I109" s="297">
        <f>G109-H109</f>
        <v>0</v>
      </c>
      <c r="J109" s="297">
        <f>$F109*I109</f>
        <v>0</v>
      </c>
      <c r="K109" s="297">
        <f>J109/1000000</f>
        <v>0</v>
      </c>
      <c r="L109" s="296">
        <v>1276</v>
      </c>
      <c r="M109" s="297">
        <v>1370</v>
      </c>
      <c r="N109" s="297">
        <f>L109-M109</f>
        <v>-94</v>
      </c>
      <c r="O109" s="297">
        <f>$F109*N109</f>
        <v>-9400</v>
      </c>
      <c r="P109" s="298">
        <f>O109/1000000</f>
        <v>-0.0094</v>
      </c>
      <c r="Q109" s="406" t="s">
        <v>492</v>
      </c>
    </row>
    <row r="110" spans="1:17" ht="15" customHeight="1">
      <c r="A110" s="235"/>
      <c r="B110" s="269"/>
      <c r="C110" s="291"/>
      <c r="D110" s="303"/>
      <c r="E110" s="284"/>
      <c r="F110" s="291"/>
      <c r="G110" s="296"/>
      <c r="H110" s="297"/>
      <c r="I110" s="297"/>
      <c r="J110" s="297"/>
      <c r="K110" s="297">
        <v>0</v>
      </c>
      <c r="L110" s="296"/>
      <c r="M110" s="297"/>
      <c r="N110" s="297"/>
      <c r="O110" s="297"/>
      <c r="P110" s="298">
        <v>-0.0031</v>
      </c>
      <c r="Q110" s="406" t="s">
        <v>484</v>
      </c>
    </row>
    <row r="111" spans="1:17" ht="15" customHeight="1">
      <c r="A111" s="235">
        <v>74</v>
      </c>
      <c r="B111" s="269" t="s">
        <v>323</v>
      </c>
      <c r="C111" s="291">
        <v>4865078</v>
      </c>
      <c r="D111" s="303" t="s">
        <v>12</v>
      </c>
      <c r="E111" s="284" t="s">
        <v>306</v>
      </c>
      <c r="F111" s="291">
        <v>100</v>
      </c>
      <c r="G111" s="296">
        <v>0</v>
      </c>
      <c r="H111" s="297">
        <v>0</v>
      </c>
      <c r="I111" s="297">
        <f>G111-H111</f>
        <v>0</v>
      </c>
      <c r="J111" s="297">
        <f>$F111*I111</f>
        <v>0</v>
      </c>
      <c r="K111" s="297">
        <f>J111/1000000</f>
        <v>0</v>
      </c>
      <c r="L111" s="296">
        <v>2715</v>
      </c>
      <c r="M111" s="297">
        <v>2348</v>
      </c>
      <c r="N111" s="297">
        <f>L111-M111</f>
        <v>367</v>
      </c>
      <c r="O111" s="297">
        <f>$F111*N111</f>
        <v>36700</v>
      </c>
      <c r="P111" s="298">
        <f>O111/1000000</f>
        <v>0.0367</v>
      </c>
      <c r="Q111" s="396"/>
    </row>
    <row r="112" spans="2:17" ht="15" customHeight="1">
      <c r="B112" s="274" t="s">
        <v>376</v>
      </c>
      <c r="C112" s="291"/>
      <c r="D112" s="303"/>
      <c r="E112" s="284"/>
      <c r="F112" s="291"/>
      <c r="G112" s="296"/>
      <c r="H112" s="297"/>
      <c r="I112" s="297"/>
      <c r="J112" s="297"/>
      <c r="K112" s="297"/>
      <c r="L112" s="296"/>
      <c r="M112" s="297"/>
      <c r="N112" s="297"/>
      <c r="O112" s="297"/>
      <c r="P112" s="297"/>
      <c r="Q112" s="396"/>
    </row>
    <row r="113" spans="1:17" ht="15" customHeight="1">
      <c r="A113" s="235">
        <v>75</v>
      </c>
      <c r="B113" s="269" t="s">
        <v>377</v>
      </c>
      <c r="C113" s="291">
        <v>4864861</v>
      </c>
      <c r="D113" s="303" t="s">
        <v>12</v>
      </c>
      <c r="E113" s="284" t="s">
        <v>306</v>
      </c>
      <c r="F113" s="291">
        <v>500</v>
      </c>
      <c r="G113" s="296">
        <v>9542</v>
      </c>
      <c r="H113" s="297">
        <v>9536</v>
      </c>
      <c r="I113" s="297">
        <f aca="true" t="shared" si="18" ref="I113:I120">G113-H113</f>
        <v>6</v>
      </c>
      <c r="J113" s="297">
        <f aca="true" t="shared" si="19" ref="J113:J120">$F113*I113</f>
        <v>3000</v>
      </c>
      <c r="K113" s="297">
        <f aca="true" t="shared" si="20" ref="K113:K120">J113/1000000</f>
        <v>0.003</v>
      </c>
      <c r="L113" s="296">
        <v>3096</v>
      </c>
      <c r="M113" s="297">
        <v>3159</v>
      </c>
      <c r="N113" s="297">
        <f aca="true" t="shared" si="21" ref="N113:N120">L113-M113</f>
        <v>-63</v>
      </c>
      <c r="O113" s="297">
        <f aca="true" t="shared" si="22" ref="O113:O120">$F113*N113</f>
        <v>-31500</v>
      </c>
      <c r="P113" s="298">
        <f aca="true" t="shared" si="23" ref="P113:P120">O113/1000000</f>
        <v>-0.0315</v>
      </c>
      <c r="Q113" s="406"/>
    </row>
    <row r="114" spans="1:17" ht="15" customHeight="1">
      <c r="A114" s="235">
        <v>76</v>
      </c>
      <c r="B114" s="269" t="s">
        <v>378</v>
      </c>
      <c r="C114" s="291">
        <v>4864877</v>
      </c>
      <c r="D114" s="303" t="s">
        <v>12</v>
      </c>
      <c r="E114" s="284" t="s">
        <v>306</v>
      </c>
      <c r="F114" s="291">
        <v>1000</v>
      </c>
      <c r="G114" s="296">
        <v>996586</v>
      </c>
      <c r="H114" s="297">
        <v>996590</v>
      </c>
      <c r="I114" s="297">
        <f t="shared" si="18"/>
        <v>-4</v>
      </c>
      <c r="J114" s="297">
        <f t="shared" si="19"/>
        <v>-4000</v>
      </c>
      <c r="K114" s="297">
        <f t="shared" si="20"/>
        <v>-0.004</v>
      </c>
      <c r="L114" s="296">
        <v>4210</v>
      </c>
      <c r="M114" s="297">
        <v>4187</v>
      </c>
      <c r="N114" s="297">
        <f t="shared" si="21"/>
        <v>23</v>
      </c>
      <c r="O114" s="297">
        <f t="shared" si="22"/>
        <v>23000</v>
      </c>
      <c r="P114" s="298">
        <f t="shared" si="23"/>
        <v>0.023</v>
      </c>
      <c r="Q114" s="396"/>
    </row>
    <row r="115" spans="1:17" ht="15" customHeight="1">
      <c r="A115" s="235">
        <v>77</v>
      </c>
      <c r="B115" s="269" t="s">
        <v>379</v>
      </c>
      <c r="C115" s="291">
        <v>4864841</v>
      </c>
      <c r="D115" s="303" t="s">
        <v>12</v>
      </c>
      <c r="E115" s="284" t="s">
        <v>306</v>
      </c>
      <c r="F115" s="291">
        <v>1000</v>
      </c>
      <c r="G115" s="296">
        <v>981721</v>
      </c>
      <c r="H115" s="297">
        <v>981727</v>
      </c>
      <c r="I115" s="297">
        <f t="shared" si="18"/>
        <v>-6</v>
      </c>
      <c r="J115" s="297">
        <f t="shared" si="19"/>
        <v>-6000</v>
      </c>
      <c r="K115" s="297">
        <f t="shared" si="20"/>
        <v>-0.006</v>
      </c>
      <c r="L115" s="296">
        <v>544</v>
      </c>
      <c r="M115" s="297">
        <v>579</v>
      </c>
      <c r="N115" s="297">
        <f t="shared" si="21"/>
        <v>-35</v>
      </c>
      <c r="O115" s="297">
        <f t="shared" si="22"/>
        <v>-35000</v>
      </c>
      <c r="P115" s="298">
        <f t="shared" si="23"/>
        <v>-0.035</v>
      </c>
      <c r="Q115" s="396"/>
    </row>
    <row r="116" spans="1:17" ht="15" customHeight="1">
      <c r="A116" s="235">
        <v>78</v>
      </c>
      <c r="B116" s="269" t="s">
        <v>380</v>
      </c>
      <c r="C116" s="291">
        <v>4864882</v>
      </c>
      <c r="D116" s="303" t="s">
        <v>12</v>
      </c>
      <c r="E116" s="284" t="s">
        <v>306</v>
      </c>
      <c r="F116" s="291">
        <v>1000</v>
      </c>
      <c r="G116" s="296">
        <v>7676</v>
      </c>
      <c r="H116" s="297">
        <v>7669</v>
      </c>
      <c r="I116" s="297">
        <f t="shared" si="18"/>
        <v>7</v>
      </c>
      <c r="J116" s="297">
        <f t="shared" si="19"/>
        <v>7000</v>
      </c>
      <c r="K116" s="297">
        <f t="shared" si="20"/>
        <v>0.007</v>
      </c>
      <c r="L116" s="296">
        <v>6923</v>
      </c>
      <c r="M116" s="297">
        <v>6875</v>
      </c>
      <c r="N116" s="297">
        <f t="shared" si="21"/>
        <v>48</v>
      </c>
      <c r="O116" s="297">
        <f t="shared" si="22"/>
        <v>48000</v>
      </c>
      <c r="P116" s="298">
        <f t="shared" si="23"/>
        <v>0.048</v>
      </c>
      <c r="Q116" s="396"/>
    </row>
    <row r="117" spans="1:17" ht="15" customHeight="1">
      <c r="A117" s="235">
        <v>79</v>
      </c>
      <c r="B117" s="269" t="s">
        <v>381</v>
      </c>
      <c r="C117" s="291">
        <v>4865064</v>
      </c>
      <c r="D117" s="303" t="s">
        <v>12</v>
      </c>
      <c r="E117" s="284" t="s">
        <v>306</v>
      </c>
      <c r="F117" s="291">
        <v>150</v>
      </c>
      <c r="G117" s="296">
        <v>18</v>
      </c>
      <c r="H117" s="297">
        <v>0</v>
      </c>
      <c r="I117" s="297">
        <f>G117-H117</f>
        <v>18</v>
      </c>
      <c r="J117" s="297">
        <f>$F117*I117</f>
        <v>2700</v>
      </c>
      <c r="K117" s="297">
        <f>J117/1000000</f>
        <v>0.0027</v>
      </c>
      <c r="L117" s="296">
        <v>227</v>
      </c>
      <c r="M117" s="297">
        <v>150</v>
      </c>
      <c r="N117" s="297">
        <f>L117-M117</f>
        <v>77</v>
      </c>
      <c r="O117" s="297">
        <f>$F117*N117</f>
        <v>11550</v>
      </c>
      <c r="P117" s="297">
        <f>O117/1000000</f>
        <v>0.01155</v>
      </c>
      <c r="Q117" s="406"/>
    </row>
    <row r="118" spans="1:17" ht="15" customHeight="1">
      <c r="A118" s="235">
        <v>80</v>
      </c>
      <c r="B118" s="269" t="s">
        <v>382</v>
      </c>
      <c r="C118" s="291">
        <v>5295123</v>
      </c>
      <c r="D118" s="303" t="s">
        <v>12</v>
      </c>
      <c r="E118" s="284" t="s">
        <v>306</v>
      </c>
      <c r="F118" s="291">
        <v>100</v>
      </c>
      <c r="G118" s="296">
        <v>4874</v>
      </c>
      <c r="H118" s="297">
        <v>4814</v>
      </c>
      <c r="I118" s="297">
        <f>G118-H118</f>
        <v>60</v>
      </c>
      <c r="J118" s="297">
        <f>$F118*I118</f>
        <v>6000</v>
      </c>
      <c r="K118" s="297">
        <f>J118/1000000</f>
        <v>0.006</v>
      </c>
      <c r="L118" s="296">
        <v>912160</v>
      </c>
      <c r="M118" s="297">
        <v>911660</v>
      </c>
      <c r="N118" s="297">
        <f>L118-M118</f>
        <v>500</v>
      </c>
      <c r="O118" s="297">
        <f>$F118*N118</f>
        <v>50000</v>
      </c>
      <c r="P118" s="297">
        <f>O118/1000000</f>
        <v>0.05</v>
      </c>
      <c r="Q118" s="406"/>
    </row>
    <row r="119" spans="1:17" ht="15" customHeight="1">
      <c r="A119" s="235">
        <v>81</v>
      </c>
      <c r="B119" s="269" t="s">
        <v>404</v>
      </c>
      <c r="C119" s="291">
        <v>4864790</v>
      </c>
      <c r="D119" s="303" t="s">
        <v>12</v>
      </c>
      <c r="E119" s="284" t="s">
        <v>306</v>
      </c>
      <c r="F119" s="291">
        <v>266.67</v>
      </c>
      <c r="G119" s="296">
        <v>999978</v>
      </c>
      <c r="H119" s="297">
        <v>999945</v>
      </c>
      <c r="I119" s="297">
        <f>G119-H119</f>
        <v>33</v>
      </c>
      <c r="J119" s="297">
        <f>$F119*I119</f>
        <v>8800.11</v>
      </c>
      <c r="K119" s="297">
        <f>J119/1000000</f>
        <v>0.00880011</v>
      </c>
      <c r="L119" s="296">
        <v>639</v>
      </c>
      <c r="M119" s="297">
        <v>451</v>
      </c>
      <c r="N119" s="297">
        <f>L119-M119</f>
        <v>188</v>
      </c>
      <c r="O119" s="297">
        <f>$F119*N119</f>
        <v>50133.96000000001</v>
      </c>
      <c r="P119" s="297">
        <f>O119/1000000</f>
        <v>0.050133960000000005</v>
      </c>
      <c r="Q119" s="712"/>
    </row>
    <row r="120" spans="1:17" s="96" customFormat="1" ht="15" customHeight="1">
      <c r="A120" s="281">
        <v>82</v>
      </c>
      <c r="B120" s="269" t="s">
        <v>405</v>
      </c>
      <c r="C120" s="610">
        <v>4864847</v>
      </c>
      <c r="D120" s="610" t="s">
        <v>12</v>
      </c>
      <c r="E120" s="284" t="s">
        <v>306</v>
      </c>
      <c r="F120" s="244">
        <v>1000</v>
      </c>
      <c r="G120" s="296">
        <v>5551</v>
      </c>
      <c r="H120" s="297">
        <v>5550</v>
      </c>
      <c r="I120" s="270">
        <f t="shared" si="18"/>
        <v>1</v>
      </c>
      <c r="J120" s="270">
        <f t="shared" si="19"/>
        <v>1000</v>
      </c>
      <c r="K120" s="244">
        <f t="shared" si="20"/>
        <v>0.001</v>
      </c>
      <c r="L120" s="296">
        <v>7967</v>
      </c>
      <c r="M120" s="297">
        <v>7811</v>
      </c>
      <c r="N120" s="270">
        <f t="shared" si="21"/>
        <v>156</v>
      </c>
      <c r="O120" s="270">
        <f t="shared" si="22"/>
        <v>156000</v>
      </c>
      <c r="P120" s="244">
        <f t="shared" si="23"/>
        <v>0.156</v>
      </c>
      <c r="Q120" s="712"/>
    </row>
    <row r="121" spans="2:17" ht="15" customHeight="1">
      <c r="B121" s="302" t="s">
        <v>414</v>
      </c>
      <c r="C121" s="35"/>
      <c r="D121" s="104"/>
      <c r="E121" s="87"/>
      <c r="F121" s="36"/>
      <c r="G121" s="296"/>
      <c r="H121" s="297"/>
      <c r="I121" s="279"/>
      <c r="J121" s="279"/>
      <c r="K121" s="279"/>
      <c r="L121" s="296"/>
      <c r="M121" s="297"/>
      <c r="N121" s="279"/>
      <c r="O121" s="279"/>
      <c r="P121" s="279"/>
      <c r="Q121" s="397"/>
    </row>
    <row r="122" spans="1:17" ht="15" customHeight="1">
      <c r="A122" s="281">
        <v>83</v>
      </c>
      <c r="B122" s="654" t="s">
        <v>415</v>
      </c>
      <c r="C122" s="35">
        <v>4865158</v>
      </c>
      <c r="D122" s="104" t="s">
        <v>12</v>
      </c>
      <c r="E122" s="87" t="s">
        <v>306</v>
      </c>
      <c r="F122" s="400">
        <v>200</v>
      </c>
      <c r="G122" s="296">
        <v>992041</v>
      </c>
      <c r="H122" s="297">
        <v>992038</v>
      </c>
      <c r="I122" s="279">
        <f>G122-H122</f>
        <v>3</v>
      </c>
      <c r="J122" s="279">
        <f>$F122*I122</f>
        <v>600</v>
      </c>
      <c r="K122" s="279">
        <f>J122/1000000</f>
        <v>0.0006</v>
      </c>
      <c r="L122" s="296">
        <v>20513</v>
      </c>
      <c r="M122" s="297">
        <v>20441</v>
      </c>
      <c r="N122" s="279">
        <f>L122-M122</f>
        <v>72</v>
      </c>
      <c r="O122" s="279">
        <f>$F122*N122</f>
        <v>14400</v>
      </c>
      <c r="P122" s="279">
        <f>O122/1000000</f>
        <v>0.0144</v>
      </c>
      <c r="Q122" s="397"/>
    </row>
    <row r="123" spans="1:17" ht="15" customHeight="1">
      <c r="A123" s="281">
        <v>84</v>
      </c>
      <c r="B123" s="654" t="s">
        <v>416</v>
      </c>
      <c r="C123" s="35">
        <v>4864816</v>
      </c>
      <c r="D123" s="104" t="s">
        <v>12</v>
      </c>
      <c r="E123" s="87" t="s">
        <v>306</v>
      </c>
      <c r="F123" s="400">
        <v>187.5</v>
      </c>
      <c r="G123" s="296">
        <v>987339</v>
      </c>
      <c r="H123" s="297">
        <v>987895</v>
      </c>
      <c r="I123" s="279">
        <f>G123-H123</f>
        <v>-556</v>
      </c>
      <c r="J123" s="279">
        <f>$F123*I123</f>
        <v>-104250</v>
      </c>
      <c r="K123" s="279">
        <f>J123/1000000</f>
        <v>-0.10425</v>
      </c>
      <c r="L123" s="296">
        <v>4307</v>
      </c>
      <c r="M123" s="297">
        <v>4379</v>
      </c>
      <c r="N123" s="279">
        <f>L123-M123</f>
        <v>-72</v>
      </c>
      <c r="O123" s="279">
        <f>$F123*N123</f>
        <v>-13500</v>
      </c>
      <c r="P123" s="279">
        <f>O123/1000000</f>
        <v>-0.0135</v>
      </c>
      <c r="Q123" s="397"/>
    </row>
    <row r="124" spans="1:17" ht="15" customHeight="1">
      <c r="A124" s="279">
        <v>85</v>
      </c>
      <c r="B124" s="654" t="s">
        <v>417</v>
      </c>
      <c r="C124" s="35">
        <v>4864808</v>
      </c>
      <c r="D124" s="104" t="s">
        <v>12</v>
      </c>
      <c r="E124" s="87" t="s">
        <v>306</v>
      </c>
      <c r="F124" s="400">
        <v>187.5</v>
      </c>
      <c r="G124" s="296">
        <v>981621</v>
      </c>
      <c r="H124" s="297">
        <v>981853</v>
      </c>
      <c r="I124" s="279">
        <f>G124-H124</f>
        <v>-232</v>
      </c>
      <c r="J124" s="279">
        <f>$F124*I124</f>
        <v>-43500</v>
      </c>
      <c r="K124" s="279">
        <f>J124/1000000</f>
        <v>-0.0435</v>
      </c>
      <c r="L124" s="296">
        <v>3469</v>
      </c>
      <c r="M124" s="297">
        <v>3215</v>
      </c>
      <c r="N124" s="279">
        <f>L124-M124</f>
        <v>254</v>
      </c>
      <c r="O124" s="279">
        <f>$F124*N124</f>
        <v>47625</v>
      </c>
      <c r="P124" s="279">
        <f>O124/1000000</f>
        <v>0.047625</v>
      </c>
      <c r="Q124" s="397"/>
    </row>
    <row r="125" spans="1:17" ht="15" customHeight="1">
      <c r="A125" s="279">
        <v>86</v>
      </c>
      <c r="B125" s="654" t="s">
        <v>418</v>
      </c>
      <c r="C125" s="35">
        <v>4865005</v>
      </c>
      <c r="D125" s="104" t="s">
        <v>12</v>
      </c>
      <c r="E125" s="87" t="s">
        <v>306</v>
      </c>
      <c r="F125" s="400">
        <v>250</v>
      </c>
      <c r="G125" s="296">
        <v>4260</v>
      </c>
      <c r="H125" s="297">
        <v>3951</v>
      </c>
      <c r="I125" s="279">
        <f>G125-H125</f>
        <v>309</v>
      </c>
      <c r="J125" s="279">
        <f>$F125*I125</f>
        <v>77250</v>
      </c>
      <c r="K125" s="279">
        <f>J125/1000000</f>
        <v>0.07725</v>
      </c>
      <c r="L125" s="296">
        <v>8539</v>
      </c>
      <c r="M125" s="297">
        <v>8526</v>
      </c>
      <c r="N125" s="279">
        <f>L125-M125</f>
        <v>13</v>
      </c>
      <c r="O125" s="279">
        <f>$F125*N125</f>
        <v>3250</v>
      </c>
      <c r="P125" s="279">
        <f>O125/1000000</f>
        <v>0.00325</v>
      </c>
      <c r="Q125" s="397"/>
    </row>
    <row r="126" spans="1:17" s="426" customFormat="1" ht="17.25" thickBot="1">
      <c r="A126" s="684">
        <v>87</v>
      </c>
      <c r="B126" s="685" t="s">
        <v>419</v>
      </c>
      <c r="C126" s="648">
        <v>4864822</v>
      </c>
      <c r="D126" s="227" t="s">
        <v>12</v>
      </c>
      <c r="E126" s="228" t="s">
        <v>306</v>
      </c>
      <c r="F126" s="648">
        <v>100</v>
      </c>
      <c r="G126" s="394">
        <v>993332</v>
      </c>
      <c r="H126" s="395">
        <v>993335</v>
      </c>
      <c r="I126" s="283">
        <f>G126-H126</f>
        <v>-3</v>
      </c>
      <c r="J126" s="283">
        <f>$F126*I126</f>
        <v>-300</v>
      </c>
      <c r="K126" s="283">
        <f>J126/1000000</f>
        <v>-0.0003</v>
      </c>
      <c r="L126" s="394">
        <v>30634</v>
      </c>
      <c r="M126" s="395">
        <v>30703</v>
      </c>
      <c r="N126" s="283">
        <f>L126-M126</f>
        <v>-69</v>
      </c>
      <c r="O126" s="283">
        <f>$F126*N126</f>
        <v>-6900</v>
      </c>
      <c r="P126" s="283">
        <f>O126/1000000</f>
        <v>-0.0069</v>
      </c>
      <c r="Q126" s="686"/>
    </row>
    <row r="127" spans="1:17" s="423" customFormat="1" ht="7.5" customHeight="1" thickTop="1">
      <c r="A127" s="40"/>
      <c r="B127" s="667"/>
      <c r="C127" s="424"/>
      <c r="D127" s="104"/>
      <c r="E127" s="87"/>
      <c r="F127" s="424"/>
      <c r="G127" s="297"/>
      <c r="H127" s="297"/>
      <c r="I127" s="279"/>
      <c r="J127" s="279"/>
      <c r="K127" s="279"/>
      <c r="L127" s="297"/>
      <c r="M127" s="297"/>
      <c r="N127" s="279"/>
      <c r="O127" s="279"/>
      <c r="P127" s="279"/>
      <c r="Q127" s="695"/>
    </row>
    <row r="128" spans="1:16" ht="21" customHeight="1">
      <c r="A128" s="163" t="s">
        <v>274</v>
      </c>
      <c r="C128" s="52"/>
      <c r="D128" s="84"/>
      <c r="E128" s="84"/>
      <c r="F128" s="513"/>
      <c r="K128" s="514">
        <f>SUM(K8:K127)</f>
        <v>2.8535750460000013</v>
      </c>
      <c r="L128" s="20"/>
      <c r="M128" s="20"/>
      <c r="N128" s="20"/>
      <c r="O128" s="20"/>
      <c r="P128" s="514">
        <f>SUM(P8:P127)</f>
        <v>-4.612245138000002</v>
      </c>
    </row>
    <row r="129" spans="3:16" ht="9.75" customHeight="1" hidden="1">
      <c r="C129" s="84"/>
      <c r="D129" s="84"/>
      <c r="E129" s="84"/>
      <c r="F129" s="513"/>
      <c r="L129" s="466"/>
      <c r="M129" s="466"/>
      <c r="N129" s="466"/>
      <c r="O129" s="466"/>
      <c r="P129" s="466"/>
    </row>
    <row r="130" spans="1:17" ht="24" thickBot="1">
      <c r="A130" s="350" t="s">
        <v>176</v>
      </c>
      <c r="C130" s="84"/>
      <c r="D130" s="84"/>
      <c r="E130" s="84"/>
      <c r="F130" s="513"/>
      <c r="G130" s="423"/>
      <c r="H130" s="423"/>
      <c r="I130" s="42" t="s">
        <v>355</v>
      </c>
      <c r="J130" s="423"/>
      <c r="K130" s="423"/>
      <c r="L130" s="424"/>
      <c r="M130" s="424"/>
      <c r="N130" s="42" t="s">
        <v>356</v>
      </c>
      <c r="O130" s="424"/>
      <c r="P130" s="424"/>
      <c r="Q130" s="510" t="str">
        <f>NDPL!$Q$1</f>
        <v>SEPTEMBER-2022</v>
      </c>
    </row>
    <row r="131" spans="1:17" ht="39.75" thickBot="1" thickTop="1">
      <c r="A131" s="441" t="s">
        <v>8</v>
      </c>
      <c r="B131" s="442" t="s">
        <v>9</v>
      </c>
      <c r="C131" s="443" t="s">
        <v>1</v>
      </c>
      <c r="D131" s="443" t="s">
        <v>2</v>
      </c>
      <c r="E131" s="443" t="s">
        <v>3</v>
      </c>
      <c r="F131" s="515" t="s">
        <v>10</v>
      </c>
      <c r="G131" s="441" t="str">
        <f>NDPL!G5</f>
        <v>FINAL READING 30/09/2022</v>
      </c>
      <c r="H131" s="443" t="str">
        <f>NDPL!H5</f>
        <v>INTIAL READING 01/09/2022</v>
      </c>
      <c r="I131" s="443" t="s">
        <v>4</v>
      </c>
      <c r="J131" s="443" t="s">
        <v>5</v>
      </c>
      <c r="K131" s="443" t="s">
        <v>6</v>
      </c>
      <c r="L131" s="441" t="str">
        <f>NDPL!G5</f>
        <v>FINAL READING 30/09/2022</v>
      </c>
      <c r="M131" s="443" t="str">
        <f>NDPL!H5</f>
        <v>INTIAL READING 01/09/2022</v>
      </c>
      <c r="N131" s="443" t="s">
        <v>4</v>
      </c>
      <c r="O131" s="443" t="s">
        <v>5</v>
      </c>
      <c r="P131" s="443" t="s">
        <v>6</v>
      </c>
      <c r="Q131" s="459" t="s">
        <v>271</v>
      </c>
    </row>
    <row r="132" spans="3:16" ht="18" thickBot="1" thickTop="1">
      <c r="C132" s="84"/>
      <c r="D132" s="84"/>
      <c r="E132" s="84"/>
      <c r="F132" s="513"/>
      <c r="L132" s="466"/>
      <c r="M132" s="466"/>
      <c r="N132" s="466"/>
      <c r="O132" s="466"/>
      <c r="P132" s="466"/>
    </row>
    <row r="133" spans="1:17" ht="18" customHeight="1" thickTop="1">
      <c r="A133" s="308"/>
      <c r="B133" s="309" t="s">
        <v>163</v>
      </c>
      <c r="C133" s="282"/>
      <c r="D133" s="85"/>
      <c r="E133" s="85"/>
      <c r="F133" s="278"/>
      <c r="G133" s="48"/>
      <c r="H133" s="403"/>
      <c r="I133" s="403"/>
      <c r="J133" s="403"/>
      <c r="K133" s="516"/>
      <c r="L133" s="468"/>
      <c r="M133" s="469"/>
      <c r="N133" s="469"/>
      <c r="O133" s="469"/>
      <c r="P133" s="470"/>
      <c r="Q133" s="465"/>
    </row>
    <row r="134" spans="1:17" ht="18">
      <c r="A134" s="281">
        <v>1</v>
      </c>
      <c r="B134" s="310" t="s">
        <v>164</v>
      </c>
      <c r="C134" s="291">
        <v>4865151</v>
      </c>
      <c r="D134" s="104" t="s">
        <v>12</v>
      </c>
      <c r="E134" s="87" t="s">
        <v>306</v>
      </c>
      <c r="F134" s="279">
        <v>-500</v>
      </c>
      <c r="G134" s="296">
        <v>21932</v>
      </c>
      <c r="H134" s="297">
        <v>21957</v>
      </c>
      <c r="I134" s="250">
        <f>G134-H134</f>
        <v>-25</v>
      </c>
      <c r="J134" s="250">
        <f>$F134*I134</f>
        <v>12500</v>
      </c>
      <c r="K134" s="250">
        <f>J134/1000000</f>
        <v>0.0125</v>
      </c>
      <c r="L134" s="296">
        <v>5284</v>
      </c>
      <c r="M134" s="297">
        <v>5270</v>
      </c>
      <c r="N134" s="250">
        <f>L134-M134</f>
        <v>14</v>
      </c>
      <c r="O134" s="250">
        <f>$F134*N134</f>
        <v>-7000</v>
      </c>
      <c r="P134" s="250">
        <f>O134/1000000</f>
        <v>-0.007</v>
      </c>
      <c r="Q134" s="410"/>
    </row>
    <row r="135" spans="1:17" ht="18" customHeight="1">
      <c r="A135" s="281"/>
      <c r="B135" s="311" t="s">
        <v>39</v>
      </c>
      <c r="C135" s="291"/>
      <c r="D135" s="104"/>
      <c r="E135" s="104"/>
      <c r="F135" s="279"/>
      <c r="G135" s="296"/>
      <c r="H135" s="297"/>
      <c r="I135" s="250"/>
      <c r="J135" s="250"/>
      <c r="K135" s="250"/>
      <c r="L135" s="296"/>
      <c r="M135" s="297"/>
      <c r="N135" s="250"/>
      <c r="O135" s="250"/>
      <c r="P135" s="250"/>
      <c r="Q135" s="407"/>
    </row>
    <row r="136" spans="1:17" ht="18" customHeight="1">
      <c r="A136" s="281"/>
      <c r="B136" s="311" t="s">
        <v>110</v>
      </c>
      <c r="C136" s="291"/>
      <c r="D136" s="104"/>
      <c r="E136" s="104"/>
      <c r="F136" s="279"/>
      <c r="G136" s="296"/>
      <c r="H136" s="297"/>
      <c r="I136" s="250"/>
      <c r="J136" s="250"/>
      <c r="K136" s="250"/>
      <c r="L136" s="296"/>
      <c r="M136" s="297"/>
      <c r="N136" s="250"/>
      <c r="O136" s="250"/>
      <c r="P136" s="250"/>
      <c r="Q136" s="407"/>
    </row>
    <row r="137" spans="1:17" ht="18" customHeight="1">
      <c r="A137" s="281">
        <v>2</v>
      </c>
      <c r="B137" s="310" t="s">
        <v>111</v>
      </c>
      <c r="C137" s="291">
        <v>4865137</v>
      </c>
      <c r="D137" s="104" t="s">
        <v>12</v>
      </c>
      <c r="E137" s="87" t="s">
        <v>306</v>
      </c>
      <c r="F137" s="279">
        <v>-1000</v>
      </c>
      <c r="G137" s="296">
        <v>0</v>
      </c>
      <c r="H137" s="297">
        <v>0</v>
      </c>
      <c r="I137" s="250">
        <f>G137-H137</f>
        <v>0</v>
      </c>
      <c r="J137" s="250">
        <f>$F137*I137</f>
        <v>0</v>
      </c>
      <c r="K137" s="250">
        <f>J137/1000000</f>
        <v>0</v>
      </c>
      <c r="L137" s="296">
        <v>0</v>
      </c>
      <c r="M137" s="297">
        <v>0</v>
      </c>
      <c r="N137" s="250">
        <f>L137-M137</f>
        <v>0</v>
      </c>
      <c r="O137" s="250">
        <f>$F137*N137</f>
        <v>0</v>
      </c>
      <c r="P137" s="250">
        <f>O137/1000000</f>
        <v>0</v>
      </c>
      <c r="Q137" s="407"/>
    </row>
    <row r="138" spans="1:17" ht="18" customHeight="1">
      <c r="A138" s="281">
        <v>3</v>
      </c>
      <c r="B138" s="280" t="s">
        <v>112</v>
      </c>
      <c r="C138" s="291">
        <v>4864828</v>
      </c>
      <c r="D138" s="77" t="s">
        <v>12</v>
      </c>
      <c r="E138" s="87" t="s">
        <v>306</v>
      </c>
      <c r="F138" s="279">
        <v>-133.33</v>
      </c>
      <c r="G138" s="296">
        <v>992630</v>
      </c>
      <c r="H138" s="297">
        <v>992633</v>
      </c>
      <c r="I138" s="250">
        <f>G138-H138</f>
        <v>-3</v>
      </c>
      <c r="J138" s="250">
        <f>$F138*I138</f>
        <v>399.99</v>
      </c>
      <c r="K138" s="250">
        <f>J138/1000000</f>
        <v>0.00039999</v>
      </c>
      <c r="L138" s="296">
        <v>8597</v>
      </c>
      <c r="M138" s="297">
        <v>9119</v>
      </c>
      <c r="N138" s="250">
        <f>L138-M138</f>
        <v>-522</v>
      </c>
      <c r="O138" s="250">
        <f>$F138*N138</f>
        <v>69598.26000000001</v>
      </c>
      <c r="P138" s="250">
        <f>O138/1000000</f>
        <v>0.06959826000000001</v>
      </c>
      <c r="Q138" s="407"/>
    </row>
    <row r="139" spans="1:17" ht="18" customHeight="1">
      <c r="A139" s="281">
        <v>4</v>
      </c>
      <c r="B139" s="310" t="s">
        <v>165</v>
      </c>
      <c r="C139" s="291">
        <v>4865164</v>
      </c>
      <c r="D139" s="104" t="s">
        <v>12</v>
      </c>
      <c r="E139" s="87" t="s">
        <v>306</v>
      </c>
      <c r="F139" s="279">
        <v>-666.667</v>
      </c>
      <c r="G139" s="296">
        <v>999996</v>
      </c>
      <c r="H139" s="297">
        <v>1000000</v>
      </c>
      <c r="I139" s="250">
        <f>G139-H139</f>
        <v>-4</v>
      </c>
      <c r="J139" s="250">
        <f>$F139*I139</f>
        <v>2666.668</v>
      </c>
      <c r="K139" s="250">
        <f>J139/1000000</f>
        <v>0.002666668</v>
      </c>
      <c r="L139" s="296">
        <v>503</v>
      </c>
      <c r="M139" s="297">
        <v>176</v>
      </c>
      <c r="N139" s="250">
        <f>L139-M139</f>
        <v>327</v>
      </c>
      <c r="O139" s="250">
        <f>$F139*N139</f>
        <v>-218000.109</v>
      </c>
      <c r="P139" s="250">
        <f>O139/1000000</f>
        <v>-0.218000109</v>
      </c>
      <c r="Q139" s="407"/>
    </row>
    <row r="140" spans="1:17" ht="18" customHeight="1">
      <c r="A140" s="281">
        <v>5</v>
      </c>
      <c r="B140" s="310" t="s">
        <v>166</v>
      </c>
      <c r="C140" s="291">
        <v>4864845</v>
      </c>
      <c r="D140" s="104" t="s">
        <v>12</v>
      </c>
      <c r="E140" s="87" t="s">
        <v>306</v>
      </c>
      <c r="F140" s="279">
        <v>-1000</v>
      </c>
      <c r="G140" s="296">
        <v>1269</v>
      </c>
      <c r="H140" s="297">
        <v>1272</v>
      </c>
      <c r="I140" s="250">
        <f>G140-H140</f>
        <v>-3</v>
      </c>
      <c r="J140" s="250">
        <f>$F140*I140</f>
        <v>3000</v>
      </c>
      <c r="K140" s="250">
        <f>J140/1000000</f>
        <v>0.003</v>
      </c>
      <c r="L140" s="296">
        <v>316</v>
      </c>
      <c r="M140" s="297">
        <v>413</v>
      </c>
      <c r="N140" s="250">
        <f>L140-M140</f>
        <v>-97</v>
      </c>
      <c r="O140" s="250">
        <f>$F140*N140</f>
        <v>97000</v>
      </c>
      <c r="P140" s="250">
        <f>O140/1000000</f>
        <v>0.097</v>
      </c>
      <c r="Q140" s="407"/>
    </row>
    <row r="141" spans="1:17" ht="18" customHeight="1">
      <c r="A141" s="281"/>
      <c r="B141" s="312" t="s">
        <v>167</v>
      </c>
      <c r="C141" s="291"/>
      <c r="D141" s="77"/>
      <c r="E141" s="77"/>
      <c r="F141" s="279"/>
      <c r="G141" s="296"/>
      <c r="H141" s="297"/>
      <c r="I141" s="250"/>
      <c r="J141" s="250"/>
      <c r="K141" s="250"/>
      <c r="L141" s="296"/>
      <c r="M141" s="297"/>
      <c r="N141" s="250"/>
      <c r="O141" s="250"/>
      <c r="P141" s="250"/>
      <c r="Q141" s="407"/>
    </row>
    <row r="142" spans="1:17" ht="18" customHeight="1">
      <c r="A142" s="281"/>
      <c r="B142" s="312" t="s">
        <v>102</v>
      </c>
      <c r="C142" s="291"/>
      <c r="D142" s="77"/>
      <c r="E142" s="77"/>
      <c r="F142" s="279"/>
      <c r="G142" s="296"/>
      <c r="H142" s="297"/>
      <c r="I142" s="250"/>
      <c r="J142" s="250"/>
      <c r="K142" s="250"/>
      <c r="L142" s="296"/>
      <c r="M142" s="297"/>
      <c r="N142" s="250"/>
      <c r="O142" s="250"/>
      <c r="P142" s="250"/>
      <c r="Q142" s="407"/>
    </row>
    <row r="143" spans="1:17" s="431" customFormat="1" ht="18">
      <c r="A143" s="415">
        <v>6</v>
      </c>
      <c r="B143" s="416" t="s">
        <v>358</v>
      </c>
      <c r="C143" s="417">
        <v>4864955</v>
      </c>
      <c r="D143" s="139" t="s">
        <v>12</v>
      </c>
      <c r="E143" s="140" t="s">
        <v>306</v>
      </c>
      <c r="F143" s="418">
        <v>-1000</v>
      </c>
      <c r="G143" s="296">
        <v>990814</v>
      </c>
      <c r="H143" s="297">
        <v>990847</v>
      </c>
      <c r="I143" s="391">
        <f>G143-H143</f>
        <v>-33</v>
      </c>
      <c r="J143" s="391">
        <f>$F143*I143</f>
        <v>33000</v>
      </c>
      <c r="K143" s="391">
        <f>J143/1000000</f>
        <v>0.033</v>
      </c>
      <c r="L143" s="296">
        <v>2543</v>
      </c>
      <c r="M143" s="297">
        <v>2506</v>
      </c>
      <c r="N143" s="391">
        <f>L143-M143</f>
        <v>37</v>
      </c>
      <c r="O143" s="391">
        <f>$F143*N143</f>
        <v>-37000</v>
      </c>
      <c r="P143" s="391">
        <f>O143/1000000</f>
        <v>-0.037</v>
      </c>
      <c r="Q143" s="606"/>
    </row>
    <row r="144" spans="1:17" ht="18">
      <c r="A144" s="281">
        <v>7</v>
      </c>
      <c r="B144" s="310" t="s">
        <v>168</v>
      </c>
      <c r="C144" s="291">
        <v>4864820</v>
      </c>
      <c r="D144" s="104" t="s">
        <v>12</v>
      </c>
      <c r="E144" s="87" t="s">
        <v>306</v>
      </c>
      <c r="F144" s="279">
        <v>-160</v>
      </c>
      <c r="G144" s="296">
        <v>3037</v>
      </c>
      <c r="H144" s="297">
        <v>3037</v>
      </c>
      <c r="I144" s="250">
        <f>G144-H144</f>
        <v>0</v>
      </c>
      <c r="J144" s="250">
        <f>$F144*I144</f>
        <v>0</v>
      </c>
      <c r="K144" s="250">
        <f>J144/1000000</f>
        <v>0</v>
      </c>
      <c r="L144" s="296">
        <v>38593</v>
      </c>
      <c r="M144" s="297">
        <v>37869</v>
      </c>
      <c r="N144" s="250">
        <f>L144-M144</f>
        <v>724</v>
      </c>
      <c r="O144" s="250">
        <f>$F144*N144</f>
        <v>-115840</v>
      </c>
      <c r="P144" s="250">
        <f>O144/1000000</f>
        <v>-0.11584</v>
      </c>
      <c r="Q144" s="607"/>
    </row>
    <row r="145" spans="1:17" ht="18" customHeight="1">
      <c r="A145" s="281">
        <v>8</v>
      </c>
      <c r="B145" s="310" t="s">
        <v>169</v>
      </c>
      <c r="C145" s="291">
        <v>4864811</v>
      </c>
      <c r="D145" s="104" t="s">
        <v>12</v>
      </c>
      <c r="E145" s="87" t="s">
        <v>306</v>
      </c>
      <c r="F145" s="279">
        <v>-200</v>
      </c>
      <c r="G145" s="296">
        <v>3822</v>
      </c>
      <c r="H145" s="297">
        <v>3810</v>
      </c>
      <c r="I145" s="250">
        <f>G145-H145</f>
        <v>12</v>
      </c>
      <c r="J145" s="250">
        <f>$F145*I145</f>
        <v>-2400</v>
      </c>
      <c r="K145" s="250">
        <f>J145/1000000</f>
        <v>-0.0024</v>
      </c>
      <c r="L145" s="296">
        <v>18607</v>
      </c>
      <c r="M145" s="297">
        <v>17174</v>
      </c>
      <c r="N145" s="250">
        <f>L145-M145</f>
        <v>1433</v>
      </c>
      <c r="O145" s="250">
        <f>$F145*N145</f>
        <v>-286600</v>
      </c>
      <c r="P145" s="250">
        <f>O145/1000000</f>
        <v>-0.2866</v>
      </c>
      <c r="Q145" s="407"/>
    </row>
    <row r="146" spans="1:17" ht="18" customHeight="1">
      <c r="A146" s="281">
        <v>9</v>
      </c>
      <c r="B146" s="310" t="s">
        <v>367</v>
      </c>
      <c r="C146" s="291">
        <v>4864961</v>
      </c>
      <c r="D146" s="104" t="s">
        <v>12</v>
      </c>
      <c r="E146" s="87" t="s">
        <v>306</v>
      </c>
      <c r="F146" s="279">
        <v>-1000</v>
      </c>
      <c r="G146" s="296">
        <v>971810</v>
      </c>
      <c r="H146" s="297">
        <v>971873</v>
      </c>
      <c r="I146" s="250">
        <f>G146-H146</f>
        <v>-63</v>
      </c>
      <c r="J146" s="250">
        <f>$F146*I146</f>
        <v>63000</v>
      </c>
      <c r="K146" s="250">
        <f>J146/1000000</f>
        <v>0.063</v>
      </c>
      <c r="L146" s="296">
        <v>999383</v>
      </c>
      <c r="M146" s="297">
        <v>999253</v>
      </c>
      <c r="N146" s="250">
        <f>L146-M146</f>
        <v>130</v>
      </c>
      <c r="O146" s="250">
        <f>$F146*N146</f>
        <v>-130000</v>
      </c>
      <c r="P146" s="250">
        <f>O146/1000000</f>
        <v>-0.13</v>
      </c>
      <c r="Q146" s="393"/>
    </row>
    <row r="147" spans="1:17" ht="18" customHeight="1">
      <c r="A147" s="281"/>
      <c r="B147" s="311" t="s">
        <v>102</v>
      </c>
      <c r="C147" s="291"/>
      <c r="D147" s="104"/>
      <c r="E147" s="104"/>
      <c r="F147" s="279"/>
      <c r="G147" s="296"/>
      <c r="H147" s="297"/>
      <c r="I147" s="250"/>
      <c r="J147" s="250"/>
      <c r="K147" s="250"/>
      <c r="L147" s="296"/>
      <c r="M147" s="297"/>
      <c r="N147" s="250"/>
      <c r="O147" s="250"/>
      <c r="P147" s="250"/>
      <c r="Q147" s="407"/>
    </row>
    <row r="148" spans="1:17" ht="18" customHeight="1">
      <c r="A148" s="281">
        <v>10</v>
      </c>
      <c r="B148" s="310" t="s">
        <v>170</v>
      </c>
      <c r="C148" s="291">
        <v>4902580</v>
      </c>
      <c r="D148" s="104" t="s">
        <v>12</v>
      </c>
      <c r="E148" s="87" t="s">
        <v>306</v>
      </c>
      <c r="F148" s="279">
        <v>-100</v>
      </c>
      <c r="G148" s="296">
        <v>1000081</v>
      </c>
      <c r="H148" s="297">
        <v>999878</v>
      </c>
      <c r="I148" s="250">
        <f>G148-H148</f>
        <v>203</v>
      </c>
      <c r="J148" s="250">
        <f>$F148*I148</f>
        <v>-20300</v>
      </c>
      <c r="K148" s="250">
        <f>J148/1000000</f>
        <v>-0.0203</v>
      </c>
      <c r="L148" s="296">
        <v>1727</v>
      </c>
      <c r="M148" s="297">
        <v>1695</v>
      </c>
      <c r="N148" s="250">
        <f>L148-M148</f>
        <v>32</v>
      </c>
      <c r="O148" s="250">
        <f>$F148*N148</f>
        <v>-3200</v>
      </c>
      <c r="P148" s="250">
        <f>O148/1000000</f>
        <v>-0.0032</v>
      </c>
      <c r="Q148" s="407"/>
    </row>
    <row r="149" spans="1:17" ht="18" customHeight="1">
      <c r="A149" s="281">
        <v>11</v>
      </c>
      <c r="B149" s="310" t="s">
        <v>171</v>
      </c>
      <c r="C149" s="291">
        <v>4902544</v>
      </c>
      <c r="D149" s="104" t="s">
        <v>12</v>
      </c>
      <c r="E149" s="87" t="s">
        <v>306</v>
      </c>
      <c r="F149" s="279">
        <v>-100</v>
      </c>
      <c r="G149" s="296">
        <v>3831</v>
      </c>
      <c r="H149" s="297">
        <v>3742</v>
      </c>
      <c r="I149" s="250">
        <f>G149-H149</f>
        <v>89</v>
      </c>
      <c r="J149" s="250">
        <f>$F149*I149</f>
        <v>-8900</v>
      </c>
      <c r="K149" s="250">
        <f>J149/1000000</f>
        <v>-0.0089</v>
      </c>
      <c r="L149" s="296">
        <v>5073</v>
      </c>
      <c r="M149" s="297">
        <v>4992</v>
      </c>
      <c r="N149" s="250">
        <f>L149-M149</f>
        <v>81</v>
      </c>
      <c r="O149" s="250">
        <f>$F149*N149</f>
        <v>-8100</v>
      </c>
      <c r="P149" s="250">
        <f>O149/1000000</f>
        <v>-0.0081</v>
      </c>
      <c r="Q149" s="407"/>
    </row>
    <row r="150" spans="1:17" ht="18">
      <c r="A150" s="415">
        <v>12</v>
      </c>
      <c r="B150" s="416" t="s">
        <v>172</v>
      </c>
      <c r="C150" s="417">
        <v>5269199</v>
      </c>
      <c r="D150" s="139" t="s">
        <v>12</v>
      </c>
      <c r="E150" s="140" t="s">
        <v>306</v>
      </c>
      <c r="F150" s="418">
        <v>-100</v>
      </c>
      <c r="G150" s="243">
        <v>1213</v>
      </c>
      <c r="H150" s="244">
        <v>1213</v>
      </c>
      <c r="I150" s="391">
        <f>G150-H150</f>
        <v>0</v>
      </c>
      <c r="J150" s="391">
        <f>$F150*I150</f>
        <v>0</v>
      </c>
      <c r="K150" s="391">
        <f>J150/1000000</f>
        <v>0</v>
      </c>
      <c r="L150" s="243">
        <v>70842</v>
      </c>
      <c r="M150" s="244">
        <v>70842</v>
      </c>
      <c r="N150" s="391">
        <f>L150-M150</f>
        <v>0</v>
      </c>
      <c r="O150" s="391">
        <f>$F150*N150</f>
        <v>0</v>
      </c>
      <c r="P150" s="391">
        <f>O150/1000000</f>
        <v>0</v>
      </c>
      <c r="Q150" s="410"/>
    </row>
    <row r="151" spans="1:17" ht="18" customHeight="1">
      <c r="A151" s="281"/>
      <c r="B151" s="312" t="s">
        <v>167</v>
      </c>
      <c r="C151" s="291"/>
      <c r="D151" s="77"/>
      <c r="E151" s="77"/>
      <c r="F151" s="275"/>
      <c r="G151" s="296"/>
      <c r="H151" s="297"/>
      <c r="I151" s="250"/>
      <c r="J151" s="250"/>
      <c r="K151" s="250"/>
      <c r="L151" s="296"/>
      <c r="M151" s="297"/>
      <c r="N151" s="250"/>
      <c r="O151" s="250"/>
      <c r="P151" s="250"/>
      <c r="Q151" s="407"/>
    </row>
    <row r="152" spans="1:17" ht="18" customHeight="1">
      <c r="A152" s="281"/>
      <c r="B152" s="311" t="s">
        <v>173</v>
      </c>
      <c r="C152" s="291"/>
      <c r="D152" s="104"/>
      <c r="E152" s="104"/>
      <c r="F152" s="275"/>
      <c r="G152" s="296"/>
      <c r="H152" s="297"/>
      <c r="I152" s="250"/>
      <c r="J152" s="250"/>
      <c r="K152" s="250"/>
      <c r="L152" s="296"/>
      <c r="M152" s="297"/>
      <c r="N152" s="250"/>
      <c r="O152" s="250"/>
      <c r="P152" s="250"/>
      <c r="Q152" s="407"/>
    </row>
    <row r="153" spans="1:17" ht="18" customHeight="1">
      <c r="A153" s="281">
        <v>13</v>
      </c>
      <c r="B153" s="310" t="s">
        <v>357</v>
      </c>
      <c r="C153" s="291">
        <v>4865154</v>
      </c>
      <c r="D153" s="104" t="s">
        <v>12</v>
      </c>
      <c r="E153" s="87" t="s">
        <v>306</v>
      </c>
      <c r="F153" s="279">
        <v>625</v>
      </c>
      <c r="G153" s="296">
        <v>0</v>
      </c>
      <c r="H153" s="297">
        <v>0</v>
      </c>
      <c r="I153" s="250">
        <f>G153-H153</f>
        <v>0</v>
      </c>
      <c r="J153" s="250">
        <f>$F153*I153</f>
        <v>0</v>
      </c>
      <c r="K153" s="250">
        <f>J153/1000000</f>
        <v>0</v>
      </c>
      <c r="L153" s="296">
        <v>0</v>
      </c>
      <c r="M153" s="297">
        <v>0</v>
      </c>
      <c r="N153" s="250">
        <f>L153-M153</f>
        <v>0</v>
      </c>
      <c r="O153" s="250">
        <f>$F153*N153</f>
        <v>0</v>
      </c>
      <c r="P153" s="250">
        <f>O153/1000000</f>
        <v>0</v>
      </c>
      <c r="Q153" s="422"/>
    </row>
    <row r="154" spans="1:17" ht="18" customHeight="1">
      <c r="A154" s="281">
        <v>14</v>
      </c>
      <c r="B154" s="310" t="s">
        <v>360</v>
      </c>
      <c r="C154" s="291">
        <v>4865114</v>
      </c>
      <c r="D154" s="104" t="s">
        <v>12</v>
      </c>
      <c r="E154" s="87" t="s">
        <v>306</v>
      </c>
      <c r="F154" s="279">
        <v>833.33</v>
      </c>
      <c r="G154" s="296">
        <v>0</v>
      </c>
      <c r="H154" s="297">
        <v>0</v>
      </c>
      <c r="I154" s="408">
        <f>G154-H154</f>
        <v>0</v>
      </c>
      <c r="J154" s="408">
        <f>$F154*I154</f>
        <v>0</v>
      </c>
      <c r="K154" s="408">
        <f>J154/1000000</f>
        <v>0</v>
      </c>
      <c r="L154" s="296">
        <v>999871</v>
      </c>
      <c r="M154" s="297">
        <v>999871</v>
      </c>
      <c r="N154" s="244">
        <f>L154-M154</f>
        <v>0</v>
      </c>
      <c r="O154" s="244">
        <f>$F154*N154</f>
        <v>0</v>
      </c>
      <c r="P154" s="244">
        <f>O154/1000000</f>
        <v>0</v>
      </c>
      <c r="Q154" s="414"/>
    </row>
    <row r="155" spans="1:17" ht="18" customHeight="1">
      <c r="A155" s="281">
        <v>15</v>
      </c>
      <c r="B155" s="310" t="s">
        <v>110</v>
      </c>
      <c r="C155" s="291">
        <v>4902508</v>
      </c>
      <c r="D155" s="104" t="s">
        <v>12</v>
      </c>
      <c r="E155" s="87" t="s">
        <v>306</v>
      </c>
      <c r="F155" s="279">
        <v>833.33</v>
      </c>
      <c r="G155" s="296">
        <v>999904</v>
      </c>
      <c r="H155" s="297">
        <v>999904</v>
      </c>
      <c r="I155" s="250">
        <f>G155-H155</f>
        <v>0</v>
      </c>
      <c r="J155" s="250">
        <f>$F155*I155</f>
        <v>0</v>
      </c>
      <c r="K155" s="250">
        <f>J155/1000000</f>
        <v>0</v>
      </c>
      <c r="L155" s="296">
        <v>833</v>
      </c>
      <c r="M155" s="297">
        <v>407</v>
      </c>
      <c r="N155" s="250">
        <f>L155-M155</f>
        <v>426</v>
      </c>
      <c r="O155" s="250">
        <f>$F155*N155</f>
        <v>354998.58</v>
      </c>
      <c r="P155" s="250">
        <f>O155/1000000</f>
        <v>0.35499858</v>
      </c>
      <c r="Q155" s="407"/>
    </row>
    <row r="156" spans="1:17" ht="18" customHeight="1">
      <c r="A156" s="281"/>
      <c r="B156" s="311" t="s">
        <v>174</v>
      </c>
      <c r="C156" s="291"/>
      <c r="D156" s="104"/>
      <c r="E156" s="104"/>
      <c r="F156" s="279"/>
      <c r="G156" s="296"/>
      <c r="H156" s="297"/>
      <c r="I156" s="250"/>
      <c r="J156" s="250"/>
      <c r="K156" s="250"/>
      <c r="L156" s="296"/>
      <c r="M156" s="297"/>
      <c r="N156" s="250"/>
      <c r="O156" s="250"/>
      <c r="P156" s="250"/>
      <c r="Q156" s="407"/>
    </row>
    <row r="157" spans="1:17" ht="18" customHeight="1">
      <c r="A157" s="281">
        <v>16</v>
      </c>
      <c r="B157" s="310" t="s">
        <v>442</v>
      </c>
      <c r="C157" s="291">
        <v>4864850</v>
      </c>
      <c r="D157" s="104" t="s">
        <v>12</v>
      </c>
      <c r="E157" s="87" t="s">
        <v>306</v>
      </c>
      <c r="F157" s="279">
        <v>-625</v>
      </c>
      <c r="G157" s="296">
        <v>455</v>
      </c>
      <c r="H157" s="297">
        <v>455</v>
      </c>
      <c r="I157" s="250">
        <f>G157-H157</f>
        <v>0</v>
      </c>
      <c r="J157" s="250">
        <f>$F157*I157</f>
        <v>0</v>
      </c>
      <c r="K157" s="250">
        <f>J157/1000000</f>
        <v>0</v>
      </c>
      <c r="L157" s="296">
        <v>2627</v>
      </c>
      <c r="M157" s="297">
        <v>2209</v>
      </c>
      <c r="N157" s="250">
        <f>L157-M157</f>
        <v>418</v>
      </c>
      <c r="O157" s="250">
        <f>$F157*N157</f>
        <v>-261250</v>
      </c>
      <c r="P157" s="250">
        <f>O157/1000000</f>
        <v>-0.26125</v>
      </c>
      <c r="Q157" s="407"/>
    </row>
    <row r="158" spans="1:17" ht="18" customHeight="1">
      <c r="A158" s="281"/>
      <c r="B158" s="312" t="s">
        <v>46</v>
      </c>
      <c r="C158" s="279"/>
      <c r="D158" s="77"/>
      <c r="E158" s="77"/>
      <c r="F158" s="279"/>
      <c r="G158" s="296"/>
      <c r="H158" s="297"/>
      <c r="I158" s="250"/>
      <c r="J158" s="250"/>
      <c r="K158" s="250"/>
      <c r="L158" s="296"/>
      <c r="M158" s="297"/>
      <c r="N158" s="250"/>
      <c r="O158" s="250"/>
      <c r="P158" s="250"/>
      <c r="Q158" s="407"/>
    </row>
    <row r="159" spans="1:17" ht="18" customHeight="1">
      <c r="A159" s="281"/>
      <c r="B159" s="312" t="s">
        <v>47</v>
      </c>
      <c r="C159" s="279"/>
      <c r="D159" s="77"/>
      <c r="E159" s="77"/>
      <c r="F159" s="279"/>
      <c r="G159" s="296"/>
      <c r="H159" s="297"/>
      <c r="I159" s="250"/>
      <c r="J159" s="250"/>
      <c r="K159" s="250"/>
      <c r="L159" s="296"/>
      <c r="M159" s="297"/>
      <c r="N159" s="250"/>
      <c r="O159" s="250"/>
      <c r="P159" s="250"/>
      <c r="Q159" s="407"/>
    </row>
    <row r="160" spans="1:17" ht="18" customHeight="1">
      <c r="A160" s="281"/>
      <c r="B160" s="312" t="s">
        <v>48</v>
      </c>
      <c r="C160" s="279"/>
      <c r="D160" s="77"/>
      <c r="E160" s="77"/>
      <c r="F160" s="279"/>
      <c r="G160" s="296"/>
      <c r="H160" s="297"/>
      <c r="I160" s="250"/>
      <c r="J160" s="250"/>
      <c r="K160" s="250"/>
      <c r="L160" s="296"/>
      <c r="M160" s="297"/>
      <c r="N160" s="250"/>
      <c r="O160" s="250"/>
      <c r="P160" s="250"/>
      <c r="Q160" s="407"/>
    </row>
    <row r="161" spans="1:17" ht="17.25" customHeight="1">
      <c r="A161" s="281">
        <v>17</v>
      </c>
      <c r="B161" s="310" t="s">
        <v>49</v>
      </c>
      <c r="C161" s="291">
        <v>4902572</v>
      </c>
      <c r="D161" s="104" t="s">
        <v>12</v>
      </c>
      <c r="E161" s="87" t="s">
        <v>306</v>
      </c>
      <c r="F161" s="279">
        <v>-100</v>
      </c>
      <c r="G161" s="296">
        <v>0</v>
      </c>
      <c r="H161" s="297">
        <v>0</v>
      </c>
      <c r="I161" s="250">
        <f>G161-H161</f>
        <v>0</v>
      </c>
      <c r="J161" s="250">
        <f>$F161*I161</f>
        <v>0</v>
      </c>
      <c r="K161" s="250">
        <f>J161/1000000</f>
        <v>0</v>
      </c>
      <c r="L161" s="296">
        <v>999962</v>
      </c>
      <c r="M161" s="297">
        <v>999990</v>
      </c>
      <c r="N161" s="250">
        <f>L161-M161</f>
        <v>-28</v>
      </c>
      <c r="O161" s="250">
        <f>$F161*N161</f>
        <v>2800</v>
      </c>
      <c r="P161" s="250">
        <f>O161/1000000</f>
        <v>0.0028</v>
      </c>
      <c r="Q161" s="682"/>
    </row>
    <row r="162" spans="1:17" ht="18" customHeight="1">
      <c r="A162" s="281">
        <v>18</v>
      </c>
      <c r="B162" s="310" t="s">
        <v>50</v>
      </c>
      <c r="C162" s="291">
        <v>4902541</v>
      </c>
      <c r="D162" s="104" t="s">
        <v>12</v>
      </c>
      <c r="E162" s="87" t="s">
        <v>306</v>
      </c>
      <c r="F162" s="279">
        <v>-100</v>
      </c>
      <c r="G162" s="296">
        <v>999482</v>
      </c>
      <c r="H162" s="297">
        <v>999482</v>
      </c>
      <c r="I162" s="250">
        <f>G162-H162</f>
        <v>0</v>
      </c>
      <c r="J162" s="250">
        <f>$F162*I162</f>
        <v>0</v>
      </c>
      <c r="K162" s="250">
        <f>J162/1000000</f>
        <v>0</v>
      </c>
      <c r="L162" s="296">
        <v>999486</v>
      </c>
      <c r="M162" s="297">
        <v>999486</v>
      </c>
      <c r="N162" s="250">
        <f>L162-M162</f>
        <v>0</v>
      </c>
      <c r="O162" s="250">
        <f>$F162*N162</f>
        <v>0</v>
      </c>
      <c r="P162" s="250">
        <f>O162/1000000</f>
        <v>0</v>
      </c>
      <c r="Q162" s="407"/>
    </row>
    <row r="163" spans="1:17" ht="18" customHeight="1">
      <c r="A163" s="281">
        <v>19</v>
      </c>
      <c r="B163" s="310" t="s">
        <v>51</v>
      </c>
      <c r="C163" s="291">
        <v>4902539</v>
      </c>
      <c r="D163" s="104" t="s">
        <v>12</v>
      </c>
      <c r="E163" s="87" t="s">
        <v>306</v>
      </c>
      <c r="F163" s="279">
        <v>-100</v>
      </c>
      <c r="G163" s="296">
        <v>3162</v>
      </c>
      <c r="H163" s="297">
        <v>3162</v>
      </c>
      <c r="I163" s="250">
        <f>G163-H163</f>
        <v>0</v>
      </c>
      <c r="J163" s="250">
        <f>$F163*I163</f>
        <v>0</v>
      </c>
      <c r="K163" s="250">
        <f>J163/1000000</f>
        <v>0</v>
      </c>
      <c r="L163" s="296">
        <v>36131</v>
      </c>
      <c r="M163" s="297">
        <v>35723</v>
      </c>
      <c r="N163" s="250">
        <f>L163-M163</f>
        <v>408</v>
      </c>
      <c r="O163" s="250">
        <f>$F163*N163</f>
        <v>-40800</v>
      </c>
      <c r="P163" s="250">
        <f>O163/1000000</f>
        <v>-0.0408</v>
      </c>
      <c r="Q163" s="407"/>
    </row>
    <row r="164" spans="1:17" ht="18" customHeight="1">
      <c r="A164" s="281"/>
      <c r="B164" s="311" t="s">
        <v>52</v>
      </c>
      <c r="C164" s="291"/>
      <c r="D164" s="104"/>
      <c r="E164" s="104"/>
      <c r="F164" s="279"/>
      <c r="G164" s="296"/>
      <c r="H164" s="297"/>
      <c r="I164" s="250"/>
      <c r="J164" s="250"/>
      <c r="K164" s="250"/>
      <c r="L164" s="296"/>
      <c r="M164" s="297"/>
      <c r="N164" s="250"/>
      <c r="O164" s="250"/>
      <c r="P164" s="250"/>
      <c r="Q164" s="407"/>
    </row>
    <row r="165" spans="1:17" ht="18" customHeight="1">
      <c r="A165" s="281">
        <v>20</v>
      </c>
      <c r="B165" s="310" t="s">
        <v>53</v>
      </c>
      <c r="C165" s="291">
        <v>4902591</v>
      </c>
      <c r="D165" s="104" t="s">
        <v>12</v>
      </c>
      <c r="E165" s="87" t="s">
        <v>306</v>
      </c>
      <c r="F165" s="279">
        <v>-1333</v>
      </c>
      <c r="G165" s="296">
        <v>754</v>
      </c>
      <c r="H165" s="297">
        <v>754</v>
      </c>
      <c r="I165" s="250">
        <f aca="true" t="shared" si="24" ref="I165:I170">G165-H165</f>
        <v>0</v>
      </c>
      <c r="J165" s="250">
        <f aca="true" t="shared" si="25" ref="J165:J170">$F165*I165</f>
        <v>0</v>
      </c>
      <c r="K165" s="250">
        <f aca="true" t="shared" si="26" ref="K165:K170">J165/1000000</f>
        <v>0</v>
      </c>
      <c r="L165" s="296">
        <v>630</v>
      </c>
      <c r="M165" s="297">
        <v>628</v>
      </c>
      <c r="N165" s="250">
        <f aca="true" t="shared" si="27" ref="N165:N170">L165-M165</f>
        <v>2</v>
      </c>
      <c r="O165" s="250">
        <f aca="true" t="shared" si="28" ref="O165:O170">$F165*N165</f>
        <v>-2666</v>
      </c>
      <c r="P165" s="250">
        <f aca="true" t="shared" si="29" ref="P165:P170">O165/1000000</f>
        <v>-0.002666</v>
      </c>
      <c r="Q165" s="407"/>
    </row>
    <row r="166" spans="1:17" ht="18" customHeight="1">
      <c r="A166" s="281">
        <v>21</v>
      </c>
      <c r="B166" s="310" t="s">
        <v>54</v>
      </c>
      <c r="C166" s="291">
        <v>4902528</v>
      </c>
      <c r="D166" s="104" t="s">
        <v>12</v>
      </c>
      <c r="E166" s="87" t="s">
        <v>306</v>
      </c>
      <c r="F166" s="279">
        <v>-100</v>
      </c>
      <c r="G166" s="296">
        <v>8</v>
      </c>
      <c r="H166" s="297">
        <v>2</v>
      </c>
      <c r="I166" s="250">
        <f>G166-H166</f>
        <v>6</v>
      </c>
      <c r="J166" s="250">
        <f>$F166*I166</f>
        <v>-600</v>
      </c>
      <c r="K166" s="250">
        <f>J166/1000000</f>
        <v>-0.0006</v>
      </c>
      <c r="L166" s="296">
        <v>3132</v>
      </c>
      <c r="M166" s="297">
        <v>2480</v>
      </c>
      <c r="N166" s="250">
        <f>L166-M166</f>
        <v>652</v>
      </c>
      <c r="O166" s="250">
        <f>$F166*N166</f>
        <v>-65200</v>
      </c>
      <c r="P166" s="250">
        <f>O166/1000000</f>
        <v>-0.0652</v>
      </c>
      <c r="Q166" s="407"/>
    </row>
    <row r="167" spans="1:17" ht="18" customHeight="1">
      <c r="A167" s="281">
        <v>22</v>
      </c>
      <c r="B167" s="310" t="s">
        <v>55</v>
      </c>
      <c r="C167" s="291">
        <v>4902523</v>
      </c>
      <c r="D167" s="104" t="s">
        <v>12</v>
      </c>
      <c r="E167" s="87" t="s">
        <v>306</v>
      </c>
      <c r="F167" s="279">
        <v>-100</v>
      </c>
      <c r="G167" s="296">
        <v>999815</v>
      </c>
      <c r="H167" s="297">
        <v>999815</v>
      </c>
      <c r="I167" s="250">
        <f t="shared" si="24"/>
        <v>0</v>
      </c>
      <c r="J167" s="250">
        <f t="shared" si="25"/>
        <v>0</v>
      </c>
      <c r="K167" s="250">
        <f t="shared" si="26"/>
        <v>0</v>
      </c>
      <c r="L167" s="296">
        <v>999943</v>
      </c>
      <c r="M167" s="297">
        <v>999943</v>
      </c>
      <c r="N167" s="250">
        <f t="shared" si="27"/>
        <v>0</v>
      </c>
      <c r="O167" s="250">
        <f t="shared" si="28"/>
        <v>0</v>
      </c>
      <c r="P167" s="250">
        <f t="shared" si="29"/>
        <v>0</v>
      </c>
      <c r="Q167" s="407"/>
    </row>
    <row r="168" spans="1:17" ht="18" customHeight="1">
      <c r="A168" s="281">
        <v>23</v>
      </c>
      <c r="B168" s="310" t="s">
        <v>56</v>
      </c>
      <c r="C168" s="291">
        <v>4865089</v>
      </c>
      <c r="D168" s="104" t="s">
        <v>12</v>
      </c>
      <c r="E168" s="87" t="s">
        <v>306</v>
      </c>
      <c r="F168" s="279">
        <v>-100</v>
      </c>
      <c r="G168" s="296">
        <v>0</v>
      </c>
      <c r="H168" s="297">
        <v>0</v>
      </c>
      <c r="I168" s="250">
        <f t="shared" si="24"/>
        <v>0</v>
      </c>
      <c r="J168" s="250">
        <f t="shared" si="25"/>
        <v>0</v>
      </c>
      <c r="K168" s="250">
        <f t="shared" si="26"/>
        <v>0</v>
      </c>
      <c r="L168" s="296">
        <v>0</v>
      </c>
      <c r="M168" s="297">
        <v>0</v>
      </c>
      <c r="N168" s="250">
        <f t="shared" si="27"/>
        <v>0</v>
      </c>
      <c r="O168" s="250">
        <f t="shared" si="28"/>
        <v>0</v>
      </c>
      <c r="P168" s="250">
        <f t="shared" si="29"/>
        <v>0</v>
      </c>
      <c r="Q168" s="407"/>
    </row>
    <row r="169" spans="1:17" ht="18" customHeight="1">
      <c r="A169" s="281">
        <v>24</v>
      </c>
      <c r="B169" s="280" t="s">
        <v>57</v>
      </c>
      <c r="C169" s="279">
        <v>4902548</v>
      </c>
      <c r="D169" s="77" t="s">
        <v>12</v>
      </c>
      <c r="E169" s="87" t="s">
        <v>306</v>
      </c>
      <c r="F169" s="651">
        <v>-100</v>
      </c>
      <c r="G169" s="296">
        <v>0</v>
      </c>
      <c r="H169" s="297">
        <v>0</v>
      </c>
      <c r="I169" s="250">
        <f t="shared" si="24"/>
        <v>0</v>
      </c>
      <c r="J169" s="250">
        <f t="shared" si="25"/>
        <v>0</v>
      </c>
      <c r="K169" s="250">
        <f t="shared" si="26"/>
        <v>0</v>
      </c>
      <c r="L169" s="296">
        <v>0</v>
      </c>
      <c r="M169" s="297">
        <v>0</v>
      </c>
      <c r="N169" s="250">
        <f t="shared" si="27"/>
        <v>0</v>
      </c>
      <c r="O169" s="250">
        <f t="shared" si="28"/>
        <v>0</v>
      </c>
      <c r="P169" s="250">
        <f t="shared" si="29"/>
        <v>0</v>
      </c>
      <c r="Q169" s="407"/>
    </row>
    <row r="170" spans="1:17" ht="18" customHeight="1">
      <c r="A170" s="281">
        <v>25</v>
      </c>
      <c r="B170" s="280" t="s">
        <v>58</v>
      </c>
      <c r="C170" s="279">
        <v>4902564</v>
      </c>
      <c r="D170" s="77" t="s">
        <v>12</v>
      </c>
      <c r="E170" s="87" t="s">
        <v>306</v>
      </c>
      <c r="F170" s="279">
        <v>-100</v>
      </c>
      <c r="G170" s="296">
        <v>1921</v>
      </c>
      <c r="H170" s="297">
        <v>1928</v>
      </c>
      <c r="I170" s="250">
        <f t="shared" si="24"/>
        <v>-7</v>
      </c>
      <c r="J170" s="250">
        <f t="shared" si="25"/>
        <v>700</v>
      </c>
      <c r="K170" s="250">
        <f t="shared" si="26"/>
        <v>0.0007</v>
      </c>
      <c r="L170" s="296">
        <v>8858</v>
      </c>
      <c r="M170" s="297">
        <v>8466</v>
      </c>
      <c r="N170" s="250">
        <f t="shared" si="27"/>
        <v>392</v>
      </c>
      <c r="O170" s="250">
        <f t="shared" si="28"/>
        <v>-39200</v>
      </c>
      <c r="P170" s="250">
        <f t="shared" si="29"/>
        <v>-0.0392</v>
      </c>
      <c r="Q170" s="407"/>
    </row>
    <row r="171" spans="1:17" ht="18" customHeight="1">
      <c r="A171" s="281"/>
      <c r="B171" s="312" t="s">
        <v>71</v>
      </c>
      <c r="C171" s="279"/>
      <c r="D171" s="77"/>
      <c r="E171" s="77"/>
      <c r="F171" s="279"/>
      <c r="G171" s="296"/>
      <c r="H171" s="297"/>
      <c r="I171" s="250"/>
      <c r="J171" s="250"/>
      <c r="K171" s="250"/>
      <c r="L171" s="296"/>
      <c r="M171" s="297"/>
      <c r="N171" s="250"/>
      <c r="O171" s="250"/>
      <c r="P171" s="250"/>
      <c r="Q171" s="407"/>
    </row>
    <row r="172" spans="1:17" ht="18" customHeight="1">
      <c r="A172" s="281">
        <v>26</v>
      </c>
      <c r="B172" s="280" t="s">
        <v>72</v>
      </c>
      <c r="C172" s="279">
        <v>4902577</v>
      </c>
      <c r="D172" s="77" t="s">
        <v>12</v>
      </c>
      <c r="E172" s="87" t="s">
        <v>306</v>
      </c>
      <c r="F172" s="279">
        <v>400</v>
      </c>
      <c r="G172" s="296">
        <v>995632</v>
      </c>
      <c r="H172" s="297">
        <v>995632</v>
      </c>
      <c r="I172" s="250">
        <f>G172-H172</f>
        <v>0</v>
      </c>
      <c r="J172" s="250">
        <f>$F172*I172</f>
        <v>0</v>
      </c>
      <c r="K172" s="250">
        <f>J172/1000000</f>
        <v>0</v>
      </c>
      <c r="L172" s="296">
        <v>42</v>
      </c>
      <c r="M172" s="297">
        <v>42</v>
      </c>
      <c r="N172" s="250">
        <f>L172-M172</f>
        <v>0</v>
      </c>
      <c r="O172" s="250">
        <f>$F172*N172</f>
        <v>0</v>
      </c>
      <c r="P172" s="250">
        <f>O172/1000000</f>
        <v>0</v>
      </c>
      <c r="Q172" s="407" t="s">
        <v>487</v>
      </c>
    </row>
    <row r="173" spans="1:17" ht="18" customHeight="1">
      <c r="A173" s="281"/>
      <c r="B173" s="280"/>
      <c r="C173" s="279"/>
      <c r="D173" s="77"/>
      <c r="E173" s="87"/>
      <c r="F173" s="279"/>
      <c r="G173" s="296"/>
      <c r="H173" s="297"/>
      <c r="I173" s="250"/>
      <c r="J173" s="250"/>
      <c r="K173" s="250">
        <v>0</v>
      </c>
      <c r="L173" s="296"/>
      <c r="M173" s="297"/>
      <c r="N173" s="250"/>
      <c r="O173" s="250"/>
      <c r="P173" s="250">
        <v>0</v>
      </c>
      <c r="Q173" s="407" t="s">
        <v>484</v>
      </c>
    </row>
    <row r="174" spans="1:17" ht="18" customHeight="1">
      <c r="A174" s="281"/>
      <c r="B174" s="280"/>
      <c r="C174" s="279">
        <v>4902529</v>
      </c>
      <c r="D174" s="77" t="s">
        <v>12</v>
      </c>
      <c r="E174" s="87" t="s">
        <v>306</v>
      </c>
      <c r="F174" s="279">
        <v>400</v>
      </c>
      <c r="G174" s="296">
        <v>0</v>
      </c>
      <c r="H174" s="297">
        <v>0</v>
      </c>
      <c r="I174" s="250">
        <f>G174-H174</f>
        <v>0</v>
      </c>
      <c r="J174" s="250">
        <f>$F174*I174</f>
        <v>0</v>
      </c>
      <c r="K174" s="250">
        <f>J174/1000000</f>
        <v>0</v>
      </c>
      <c r="L174" s="296">
        <v>0</v>
      </c>
      <c r="M174" s="297">
        <v>0</v>
      </c>
      <c r="N174" s="250">
        <f>L174-M174</f>
        <v>0</v>
      </c>
      <c r="O174" s="250">
        <f>$F174*N174</f>
        <v>0</v>
      </c>
      <c r="P174" s="250">
        <f>O174/1000000</f>
        <v>0</v>
      </c>
      <c r="Q174" s="407" t="s">
        <v>483</v>
      </c>
    </row>
    <row r="175" spans="1:17" ht="18" customHeight="1">
      <c r="A175" s="281">
        <v>27</v>
      </c>
      <c r="B175" s="280" t="s">
        <v>73</v>
      </c>
      <c r="C175" s="279">
        <v>4902525</v>
      </c>
      <c r="D175" s="77" t="s">
        <v>12</v>
      </c>
      <c r="E175" s="87" t="s">
        <v>306</v>
      </c>
      <c r="F175" s="279">
        <v>-400</v>
      </c>
      <c r="G175" s="296">
        <v>999898</v>
      </c>
      <c r="H175" s="297">
        <v>999892</v>
      </c>
      <c r="I175" s="250">
        <f>G175-H175</f>
        <v>6</v>
      </c>
      <c r="J175" s="250">
        <f>$F175*I175</f>
        <v>-2400</v>
      </c>
      <c r="K175" s="250">
        <f>J175/1000000</f>
        <v>-0.0024</v>
      </c>
      <c r="L175" s="296">
        <v>999454</v>
      </c>
      <c r="M175" s="297">
        <v>999454</v>
      </c>
      <c r="N175" s="250">
        <f>L175-M175</f>
        <v>0</v>
      </c>
      <c r="O175" s="250">
        <f>$F175*N175</f>
        <v>0</v>
      </c>
      <c r="P175" s="250">
        <f>O175/1000000</f>
        <v>0</v>
      </c>
      <c r="Q175" s="407"/>
    </row>
    <row r="176" spans="1:17" ht="18" customHeight="1">
      <c r="A176" s="279"/>
      <c r="B176" s="302" t="s">
        <v>413</v>
      </c>
      <c r="C176" s="279"/>
      <c r="D176" s="77"/>
      <c r="E176" s="87"/>
      <c r="F176" s="279"/>
      <c r="G176" s="296"/>
      <c r="H176" s="297"/>
      <c r="I176" s="250"/>
      <c r="J176" s="250"/>
      <c r="K176" s="250"/>
      <c r="L176" s="296"/>
      <c r="M176" s="297"/>
      <c r="N176" s="250"/>
      <c r="O176" s="250"/>
      <c r="P176" s="250"/>
      <c r="Q176" s="647"/>
    </row>
    <row r="177" spans="1:17" ht="18" customHeight="1">
      <c r="A177" s="279">
        <v>28</v>
      </c>
      <c r="B177" s="654" t="s">
        <v>412</v>
      </c>
      <c r="C177" s="279">
        <v>4864994</v>
      </c>
      <c r="D177" s="77" t="s">
        <v>12</v>
      </c>
      <c r="E177" s="87" t="s">
        <v>306</v>
      </c>
      <c r="F177" s="279">
        <v>-800</v>
      </c>
      <c r="G177" s="296">
        <v>100</v>
      </c>
      <c r="H177" s="297">
        <v>0</v>
      </c>
      <c r="I177" s="250">
        <f>G177-H177</f>
        <v>100</v>
      </c>
      <c r="J177" s="250">
        <f>$F177*I177</f>
        <v>-80000</v>
      </c>
      <c r="K177" s="250">
        <f>J177/1000000</f>
        <v>-0.08</v>
      </c>
      <c r="L177" s="296">
        <v>549</v>
      </c>
      <c r="M177" s="297">
        <v>54</v>
      </c>
      <c r="N177" s="250">
        <f>L177-M177</f>
        <v>495</v>
      </c>
      <c r="O177" s="250">
        <f>$F177*N177</f>
        <v>-396000</v>
      </c>
      <c r="P177" s="250">
        <f>O177/1000000</f>
        <v>-0.396</v>
      </c>
      <c r="Q177" s="243"/>
    </row>
    <row r="178" spans="1:17" s="423" customFormat="1" ht="18">
      <c r="A178" s="320"/>
      <c r="B178" s="302" t="s">
        <v>414</v>
      </c>
      <c r="C178" s="270"/>
      <c r="D178" s="104"/>
      <c r="E178" s="87"/>
      <c r="F178" s="291"/>
      <c r="G178" s="296"/>
      <c r="H178" s="297"/>
      <c r="I178" s="279"/>
      <c r="J178" s="279"/>
      <c r="K178" s="279"/>
      <c r="L178" s="296"/>
      <c r="M178" s="297"/>
      <c r="N178" s="279"/>
      <c r="O178" s="279"/>
      <c r="P178" s="279"/>
      <c r="Q178" s="396"/>
    </row>
    <row r="179" spans="1:17" s="423" customFormat="1" ht="18">
      <c r="A179" s="320">
        <v>29</v>
      </c>
      <c r="B179" s="610" t="s">
        <v>420</v>
      </c>
      <c r="C179" s="270">
        <v>4864960</v>
      </c>
      <c r="D179" s="104" t="s">
        <v>12</v>
      </c>
      <c r="E179" s="87" t="s">
        <v>306</v>
      </c>
      <c r="F179" s="291">
        <v>-1000</v>
      </c>
      <c r="G179" s="296">
        <v>980904</v>
      </c>
      <c r="H179" s="297">
        <v>981230</v>
      </c>
      <c r="I179" s="297">
        <f>G179-H179</f>
        <v>-326</v>
      </c>
      <c r="J179" s="297">
        <f>$F179*I179</f>
        <v>326000</v>
      </c>
      <c r="K179" s="297">
        <f>J179/1000000</f>
        <v>0.326</v>
      </c>
      <c r="L179" s="296">
        <v>2115</v>
      </c>
      <c r="M179" s="297">
        <v>2083</v>
      </c>
      <c r="N179" s="297">
        <f>L179-M179</f>
        <v>32</v>
      </c>
      <c r="O179" s="297">
        <f>$F179*N179</f>
        <v>-32000</v>
      </c>
      <c r="P179" s="298">
        <f>O179/1000000</f>
        <v>-0.032</v>
      </c>
      <c r="Q179" s="396"/>
    </row>
    <row r="180" spans="1:17" ht="18">
      <c r="A180" s="320">
        <v>30</v>
      </c>
      <c r="B180" s="610" t="s">
        <v>421</v>
      </c>
      <c r="C180" s="270">
        <v>5128441</v>
      </c>
      <c r="D180" s="104" t="s">
        <v>12</v>
      </c>
      <c r="E180" s="87" t="s">
        <v>306</v>
      </c>
      <c r="F180" s="466">
        <v>-750</v>
      </c>
      <c r="G180" s="296">
        <v>1203</v>
      </c>
      <c r="H180" s="297">
        <v>1197</v>
      </c>
      <c r="I180" s="297">
        <f>G180-H180</f>
        <v>6</v>
      </c>
      <c r="J180" s="297">
        <f>$F180*I180</f>
        <v>-4500</v>
      </c>
      <c r="K180" s="298">
        <f>J180/1000000</f>
        <v>-0.0045</v>
      </c>
      <c r="L180" s="296">
        <v>4402</v>
      </c>
      <c r="M180" s="297">
        <v>4406</v>
      </c>
      <c r="N180" s="297">
        <f>L180-M180</f>
        <v>-4</v>
      </c>
      <c r="O180" s="297">
        <f>$F180*N180</f>
        <v>3000</v>
      </c>
      <c r="P180" s="298">
        <f>O180/1000000</f>
        <v>0.003</v>
      </c>
      <c r="Q180" s="396"/>
    </row>
    <row r="181" spans="1:17" ht="18" customHeight="1" thickBot="1">
      <c r="A181" s="279"/>
      <c r="B181" s="280"/>
      <c r="C181" s="279"/>
      <c r="D181" s="77"/>
      <c r="E181" s="87"/>
      <c r="F181" s="279"/>
      <c r="G181" s="296"/>
      <c r="H181" s="297"/>
      <c r="I181" s="250"/>
      <c r="J181" s="250"/>
      <c r="K181" s="250"/>
      <c r="L181" s="296"/>
      <c r="M181" s="297"/>
      <c r="N181" s="250"/>
      <c r="O181" s="250"/>
      <c r="P181" s="250"/>
      <c r="Q181" s="647"/>
    </row>
    <row r="182" s="476" customFormat="1" ht="15" customHeight="1"/>
    <row r="184" spans="1:16" ht="20.25">
      <c r="A184" s="274" t="s">
        <v>275</v>
      </c>
      <c r="K184" s="514">
        <f>SUM(K134:K182)</f>
        <v>0.322166658</v>
      </c>
      <c r="P184" s="514">
        <f>SUM(P134:P182)</f>
        <v>-1.115459269</v>
      </c>
    </row>
    <row r="185" spans="1:16" ht="12.75">
      <c r="A185" s="53"/>
      <c r="K185" s="466"/>
      <c r="P185" s="466"/>
    </row>
    <row r="186" spans="1:16" ht="12.75">
      <c r="A186" s="53"/>
      <c r="K186" s="466"/>
      <c r="P186" s="466"/>
    </row>
    <row r="187" spans="1:17" ht="18">
      <c r="A187" s="53"/>
      <c r="K187" s="466"/>
      <c r="P187" s="466"/>
      <c r="Q187" s="510" t="str">
        <f>NDPL!$Q$1</f>
        <v>SEPTEMBER-2022</v>
      </c>
    </row>
    <row r="188" spans="1:16" ht="12.75">
      <c r="A188" s="53"/>
      <c r="K188" s="466"/>
      <c r="P188" s="466"/>
    </row>
    <row r="189" spans="1:16" ht="12.75">
      <c r="A189" s="53"/>
      <c r="K189" s="466"/>
      <c r="P189" s="466"/>
    </row>
    <row r="190" spans="1:16" ht="12.75">
      <c r="A190" s="53"/>
      <c r="K190" s="466"/>
      <c r="P190" s="466"/>
    </row>
    <row r="191" spans="1:11" ht="13.5" thickBot="1">
      <c r="A191" s="2"/>
      <c r="B191" s="7"/>
      <c r="C191" s="7"/>
      <c r="D191" s="49"/>
      <c r="E191" s="49"/>
      <c r="F191" s="20"/>
      <c r="G191" s="20"/>
      <c r="H191" s="20"/>
      <c r="I191" s="20"/>
      <c r="J191" s="20"/>
      <c r="K191" s="50"/>
    </row>
    <row r="192" spans="1:17" ht="27.75">
      <c r="A192" s="361" t="s">
        <v>177</v>
      </c>
      <c r="B192" s="122"/>
      <c r="C192" s="118"/>
      <c r="D192" s="118"/>
      <c r="E192" s="118"/>
      <c r="F192" s="164"/>
      <c r="G192" s="164"/>
      <c r="H192" s="164"/>
      <c r="I192" s="164"/>
      <c r="J192" s="164"/>
      <c r="K192" s="165"/>
      <c r="L192" s="476"/>
      <c r="M192" s="476"/>
      <c r="N192" s="476"/>
      <c r="O192" s="476"/>
      <c r="P192" s="476"/>
      <c r="Q192" s="477"/>
    </row>
    <row r="193" spans="1:17" ht="24.75" customHeight="1">
      <c r="A193" s="360" t="s">
        <v>277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359">
        <f>K128</f>
        <v>2.8535750460000013</v>
      </c>
      <c r="L193" s="260"/>
      <c r="M193" s="260"/>
      <c r="N193" s="260"/>
      <c r="O193" s="260"/>
      <c r="P193" s="359">
        <f>P128</f>
        <v>-4.612245138000002</v>
      </c>
      <c r="Q193" s="478"/>
    </row>
    <row r="194" spans="1:17" ht="24.75" customHeight="1">
      <c r="A194" s="360" t="s">
        <v>276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359">
        <f>K184</f>
        <v>0.322166658</v>
      </c>
      <c r="L194" s="260"/>
      <c r="M194" s="260"/>
      <c r="N194" s="260"/>
      <c r="O194" s="260"/>
      <c r="P194" s="359">
        <f>P184</f>
        <v>-1.115459269</v>
      </c>
      <c r="Q194" s="478"/>
    </row>
    <row r="195" spans="1:17" ht="24.75" customHeight="1">
      <c r="A195" s="360" t="s">
        <v>278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359">
        <f>'ROHTAK ROAD'!K41</f>
        <v>0.1459625</v>
      </c>
      <c r="L195" s="260"/>
      <c r="M195" s="260"/>
      <c r="N195" s="260"/>
      <c r="O195" s="260"/>
      <c r="P195" s="359">
        <f>'ROHTAK ROAD'!P41</f>
        <v>-0.0777</v>
      </c>
      <c r="Q195" s="478"/>
    </row>
    <row r="196" spans="1:17" ht="24.75" customHeight="1">
      <c r="A196" s="360" t="s">
        <v>279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359">
        <f>-MES!K36</f>
        <v>-0.004875</v>
      </c>
      <c r="L196" s="260"/>
      <c r="M196" s="260"/>
      <c r="N196" s="260"/>
      <c r="O196" s="260"/>
      <c r="P196" s="359">
        <f>-MES!P36</f>
        <v>-0.32873749999999996</v>
      </c>
      <c r="Q196" s="478"/>
    </row>
    <row r="197" spans="1:17" ht="29.25" customHeight="1" thickBot="1">
      <c r="A197" s="362" t="s">
        <v>178</v>
      </c>
      <c r="B197" s="166"/>
      <c r="C197" s="167"/>
      <c r="D197" s="167"/>
      <c r="E197" s="167"/>
      <c r="F197" s="167"/>
      <c r="G197" s="167"/>
      <c r="H197" s="167"/>
      <c r="I197" s="167"/>
      <c r="J197" s="167"/>
      <c r="K197" s="363">
        <f>SUM(K193:K196)</f>
        <v>3.316829204000001</v>
      </c>
      <c r="L197" s="518"/>
      <c r="M197" s="518"/>
      <c r="N197" s="518"/>
      <c r="O197" s="518"/>
      <c r="P197" s="363">
        <f>SUM(P193:P196)</f>
        <v>-6.134141907000003</v>
      </c>
      <c r="Q197" s="480"/>
    </row>
    <row r="202" ht="13.5" thickBot="1"/>
    <row r="203" spans="1:17" ht="12.75">
      <c r="A203" s="481"/>
      <c r="B203" s="482"/>
      <c r="C203" s="482"/>
      <c r="D203" s="482"/>
      <c r="E203" s="482"/>
      <c r="F203" s="482"/>
      <c r="G203" s="482"/>
      <c r="H203" s="476"/>
      <c r="I203" s="476"/>
      <c r="J203" s="476"/>
      <c r="K203" s="476"/>
      <c r="L203" s="476"/>
      <c r="M203" s="476"/>
      <c r="N203" s="476"/>
      <c r="O203" s="476"/>
      <c r="P203" s="476"/>
      <c r="Q203" s="477"/>
    </row>
    <row r="204" spans="1:17" ht="26.25">
      <c r="A204" s="519" t="s">
        <v>287</v>
      </c>
      <c r="B204" s="484"/>
      <c r="C204" s="484"/>
      <c r="D204" s="484"/>
      <c r="E204" s="484"/>
      <c r="F204" s="484"/>
      <c r="G204" s="484"/>
      <c r="H204" s="423"/>
      <c r="I204" s="423"/>
      <c r="J204" s="423"/>
      <c r="K204" s="423"/>
      <c r="L204" s="423"/>
      <c r="M204" s="423"/>
      <c r="N204" s="423"/>
      <c r="O204" s="423"/>
      <c r="P204" s="423"/>
      <c r="Q204" s="478"/>
    </row>
    <row r="205" spans="1:17" ht="12.75">
      <c r="A205" s="485"/>
      <c r="B205" s="484"/>
      <c r="C205" s="484"/>
      <c r="D205" s="484"/>
      <c r="E205" s="484"/>
      <c r="F205" s="484"/>
      <c r="G205" s="484"/>
      <c r="H205" s="423"/>
      <c r="I205" s="423"/>
      <c r="J205" s="423"/>
      <c r="K205" s="423"/>
      <c r="L205" s="423"/>
      <c r="M205" s="423"/>
      <c r="N205" s="423"/>
      <c r="O205" s="423"/>
      <c r="P205" s="423"/>
      <c r="Q205" s="478"/>
    </row>
    <row r="206" spans="1:17" ht="15.75">
      <c r="A206" s="486"/>
      <c r="B206" s="487"/>
      <c r="C206" s="487"/>
      <c r="D206" s="487"/>
      <c r="E206" s="487"/>
      <c r="F206" s="487"/>
      <c r="G206" s="487"/>
      <c r="H206" s="423"/>
      <c r="I206" s="423"/>
      <c r="J206" s="423"/>
      <c r="K206" s="488" t="s">
        <v>299</v>
      </c>
      <c r="L206" s="423"/>
      <c r="M206" s="423"/>
      <c r="N206" s="423"/>
      <c r="O206" s="423"/>
      <c r="P206" s="488" t="s">
        <v>300</v>
      </c>
      <c r="Q206" s="478"/>
    </row>
    <row r="207" spans="1:17" ht="12.75">
      <c r="A207" s="489"/>
      <c r="B207" s="87"/>
      <c r="C207" s="87"/>
      <c r="D207" s="87"/>
      <c r="E207" s="87"/>
      <c r="F207" s="87"/>
      <c r="G207" s="87"/>
      <c r="H207" s="423"/>
      <c r="I207" s="423"/>
      <c r="J207" s="423"/>
      <c r="K207" s="423"/>
      <c r="L207" s="423"/>
      <c r="M207" s="423"/>
      <c r="N207" s="423"/>
      <c r="O207" s="423"/>
      <c r="P207" s="423"/>
      <c r="Q207" s="478"/>
    </row>
    <row r="208" spans="1:17" ht="12.75">
      <c r="A208" s="489"/>
      <c r="B208" s="87"/>
      <c r="C208" s="87"/>
      <c r="D208" s="87"/>
      <c r="E208" s="87"/>
      <c r="F208" s="87"/>
      <c r="G208" s="87"/>
      <c r="H208" s="423"/>
      <c r="I208" s="423"/>
      <c r="J208" s="423"/>
      <c r="K208" s="423"/>
      <c r="L208" s="423"/>
      <c r="M208" s="423"/>
      <c r="N208" s="423"/>
      <c r="O208" s="423"/>
      <c r="P208" s="423"/>
      <c r="Q208" s="478"/>
    </row>
    <row r="209" spans="1:17" ht="23.25">
      <c r="A209" s="520" t="s">
        <v>290</v>
      </c>
      <c r="B209" s="491"/>
      <c r="C209" s="491"/>
      <c r="D209" s="492"/>
      <c r="E209" s="492"/>
      <c r="F209" s="493"/>
      <c r="G209" s="492"/>
      <c r="H209" s="423"/>
      <c r="I209" s="423"/>
      <c r="J209" s="423"/>
      <c r="K209" s="521">
        <f>K197</f>
        <v>3.316829204000001</v>
      </c>
      <c r="L209" s="522" t="s">
        <v>288</v>
      </c>
      <c r="M209" s="523"/>
      <c r="N209" s="523"/>
      <c r="O209" s="523"/>
      <c r="P209" s="521">
        <f>P197</f>
        <v>-6.134141907000003</v>
      </c>
      <c r="Q209" s="524" t="s">
        <v>288</v>
      </c>
    </row>
    <row r="210" spans="1:17" ht="23.25">
      <c r="A210" s="496"/>
      <c r="B210" s="497"/>
      <c r="C210" s="497"/>
      <c r="D210" s="484"/>
      <c r="E210" s="484"/>
      <c r="F210" s="498"/>
      <c r="G210" s="484"/>
      <c r="H210" s="423"/>
      <c r="I210" s="423"/>
      <c r="J210" s="423"/>
      <c r="K210" s="523"/>
      <c r="L210" s="525"/>
      <c r="M210" s="523"/>
      <c r="N210" s="523"/>
      <c r="O210" s="523"/>
      <c r="P210" s="523"/>
      <c r="Q210" s="526"/>
    </row>
    <row r="211" spans="1:17" ht="23.25">
      <c r="A211" s="527" t="s">
        <v>289</v>
      </c>
      <c r="B211" s="41"/>
      <c r="C211" s="41"/>
      <c r="D211" s="484"/>
      <c r="E211" s="484"/>
      <c r="F211" s="501"/>
      <c r="G211" s="492"/>
      <c r="H211" s="423"/>
      <c r="I211" s="423"/>
      <c r="J211" s="423"/>
      <c r="K211" s="523">
        <f>'STEPPED UP GENCO'!K63</f>
        <v>2.9925514347</v>
      </c>
      <c r="L211" s="522" t="s">
        <v>288</v>
      </c>
      <c r="M211" s="523"/>
      <c r="N211" s="523"/>
      <c r="O211" s="523"/>
      <c r="P211" s="523">
        <f>'STEPPED UP GENCO'!P63</f>
        <v>0.029117041999999996</v>
      </c>
      <c r="Q211" s="524" t="s">
        <v>288</v>
      </c>
    </row>
    <row r="212" spans="1:17" ht="23.25">
      <c r="A212" s="502"/>
      <c r="B212" s="423"/>
      <c r="C212" s="423"/>
      <c r="D212" s="423"/>
      <c r="E212" s="423"/>
      <c r="F212" s="423"/>
      <c r="G212" s="423"/>
      <c r="H212" s="423"/>
      <c r="I212" s="423"/>
      <c r="J212" s="423"/>
      <c r="K212" s="523"/>
      <c r="L212" s="245"/>
      <c r="M212" s="423"/>
      <c r="N212" s="423"/>
      <c r="O212" s="423"/>
      <c r="P212" s="523"/>
      <c r="Q212" s="528"/>
    </row>
    <row r="213" spans="1:17" ht="15">
      <c r="A213" s="502"/>
      <c r="B213" s="423"/>
      <c r="C213" s="423"/>
      <c r="D213" s="423"/>
      <c r="E213" s="423"/>
      <c r="F213" s="423"/>
      <c r="G213" s="423"/>
      <c r="H213" s="423"/>
      <c r="I213" s="423"/>
      <c r="J213" s="423"/>
      <c r="K213" s="423"/>
      <c r="L213" s="245"/>
      <c r="M213" s="423"/>
      <c r="N213" s="423"/>
      <c r="O213" s="423"/>
      <c r="P213" s="423"/>
      <c r="Q213" s="528"/>
    </row>
    <row r="214" spans="1:17" ht="15">
      <c r="A214" s="502"/>
      <c r="B214" s="423"/>
      <c r="C214" s="423"/>
      <c r="D214" s="423"/>
      <c r="E214" s="423"/>
      <c r="F214" s="423"/>
      <c r="G214" s="423"/>
      <c r="H214" s="423"/>
      <c r="I214" s="423"/>
      <c r="J214" s="423"/>
      <c r="K214" s="423"/>
      <c r="L214" s="245"/>
      <c r="M214" s="423"/>
      <c r="N214" s="423"/>
      <c r="O214" s="423"/>
      <c r="P214" s="423"/>
      <c r="Q214" s="528"/>
    </row>
    <row r="215" spans="1:17" ht="23.25">
      <c r="A215" s="502"/>
      <c r="B215" s="423"/>
      <c r="C215" s="423"/>
      <c r="D215" s="423"/>
      <c r="E215" s="423"/>
      <c r="F215" s="423"/>
      <c r="G215" s="423"/>
      <c r="H215" s="491"/>
      <c r="I215" s="491"/>
      <c r="J215" s="529" t="s">
        <v>291</v>
      </c>
      <c r="K215" s="530">
        <f>SUM(K209:K214)</f>
        <v>6.309380638700001</v>
      </c>
      <c r="L215" s="529" t="s">
        <v>288</v>
      </c>
      <c r="M215" s="523"/>
      <c r="N215" s="523"/>
      <c r="O215" s="523"/>
      <c r="P215" s="530">
        <f>SUM(P209:P214)</f>
        <v>-6.1050248650000025</v>
      </c>
      <c r="Q215" s="529" t="s">
        <v>288</v>
      </c>
    </row>
    <row r="216" spans="1:17" ht="13.5" thickBot="1">
      <c r="A216" s="503"/>
      <c r="B216" s="479"/>
      <c r="C216" s="479"/>
      <c r="D216" s="479"/>
      <c r="E216" s="479"/>
      <c r="F216" s="479"/>
      <c r="G216" s="479"/>
      <c r="H216" s="479"/>
      <c r="I216" s="479"/>
      <c r="J216" s="479"/>
      <c r="K216" s="479"/>
      <c r="L216" s="479"/>
      <c r="M216" s="479"/>
      <c r="N216" s="479"/>
      <c r="O216" s="479"/>
      <c r="P216" s="479"/>
      <c r="Q216" s="48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9" max="17" man="1"/>
    <brk id="18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85" zoomScaleNormal="85" zoomScaleSheetLayoutView="85" zoomScalePageLayoutView="0" workbookViewId="0" topLeftCell="A32">
      <selection activeCell="K58" sqref="K5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98" customFormat="1" ht="11.25" customHeight="1">
      <c r="A1" s="15" t="s">
        <v>214</v>
      </c>
    </row>
    <row r="2" spans="1:18" s="698" customFormat="1" ht="11.25" customHeight="1">
      <c r="A2" s="2" t="s">
        <v>215</v>
      </c>
      <c r="K2" s="699"/>
      <c r="Q2" s="700" t="str">
        <f>NDPL!$Q$1</f>
        <v>SEPTEMBER-2022</v>
      </c>
      <c r="R2" s="700"/>
    </row>
    <row r="3" s="698" customFormat="1" ht="11.25" customHeight="1">
      <c r="A3" s="84" t="s">
        <v>77</v>
      </c>
    </row>
    <row r="4" spans="1:16" s="698" customFormat="1" ht="11.25" customHeight="1" thickBot="1">
      <c r="A4" s="84" t="s">
        <v>223</v>
      </c>
      <c r="G4" s="109"/>
      <c r="H4" s="109"/>
      <c r="I4" s="699" t="s">
        <v>7</v>
      </c>
      <c r="J4" s="109"/>
      <c r="K4" s="109"/>
      <c r="L4" s="109"/>
      <c r="M4" s="109"/>
      <c r="N4" s="699" t="s">
        <v>356</v>
      </c>
      <c r="O4" s="109"/>
      <c r="P4" s="109"/>
    </row>
    <row r="5" spans="1:17" ht="55.5" customHeight="1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30/09/2022</v>
      </c>
      <c r="H5" s="29" t="str">
        <f>NDPL!H5</f>
        <v>INTIAL READING 01/09/2022</v>
      </c>
      <c r="I5" s="29" t="s">
        <v>4</v>
      </c>
      <c r="J5" s="29" t="s">
        <v>5</v>
      </c>
      <c r="K5" s="29" t="s">
        <v>6</v>
      </c>
      <c r="L5" s="31" t="str">
        <f>NDPL!G5</f>
        <v>FINAL READING 30/09/2022</v>
      </c>
      <c r="M5" s="29" t="str">
        <f>NDPL!H5</f>
        <v>INTIAL READING 01/09/2022</v>
      </c>
      <c r="N5" s="29" t="s">
        <v>4</v>
      </c>
      <c r="O5" s="29" t="s">
        <v>5</v>
      </c>
      <c r="P5" s="29" t="s">
        <v>6</v>
      </c>
      <c r="Q5" s="154" t="s">
        <v>271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14"/>
      <c r="B7" s="315" t="s">
        <v>131</v>
      </c>
      <c r="C7" s="305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7"/>
    </row>
    <row r="8" spans="1:17" s="392" customFormat="1" ht="15.75" customHeight="1">
      <c r="A8" s="316">
        <v>1</v>
      </c>
      <c r="B8" s="317" t="s">
        <v>78</v>
      </c>
      <c r="C8" s="320">
        <v>4865110</v>
      </c>
      <c r="D8" s="36" t="s">
        <v>12</v>
      </c>
      <c r="E8" s="37" t="s">
        <v>306</v>
      </c>
      <c r="F8" s="326">
        <v>267</v>
      </c>
      <c r="G8" s="296">
        <v>36586</v>
      </c>
      <c r="H8" s="297">
        <v>36255</v>
      </c>
      <c r="I8" s="244">
        <f aca="true" t="shared" si="0" ref="I8:I13">G8-H8</f>
        <v>331</v>
      </c>
      <c r="J8" s="244">
        <f aca="true" t="shared" si="1" ref="J8:J13">$F8*I8</f>
        <v>88377</v>
      </c>
      <c r="K8" s="244">
        <f aca="true" t="shared" si="2" ref="K8:K13">J8/1000000</f>
        <v>0.088377</v>
      </c>
      <c r="L8" s="296">
        <v>992174</v>
      </c>
      <c r="M8" s="297">
        <v>992537</v>
      </c>
      <c r="N8" s="244">
        <f aca="true" t="shared" si="3" ref="N8:N13">L8-M8</f>
        <v>-363</v>
      </c>
      <c r="O8" s="244">
        <f aca="true" t="shared" si="4" ref="O8:O13">$F8*N8</f>
        <v>-96921</v>
      </c>
      <c r="P8" s="244">
        <f aca="true" t="shared" si="5" ref="P8:P13">O8/1000000</f>
        <v>-0.096921</v>
      </c>
      <c r="Q8" s="406"/>
    </row>
    <row r="9" spans="1:17" s="392" customFormat="1" ht="15.75" customHeight="1">
      <c r="A9" s="316">
        <v>2</v>
      </c>
      <c r="B9" s="317" t="s">
        <v>79</v>
      </c>
      <c r="C9" s="320">
        <v>4865080</v>
      </c>
      <c r="D9" s="36" t="s">
        <v>12</v>
      </c>
      <c r="E9" s="37" t="s">
        <v>306</v>
      </c>
      <c r="F9" s="326">
        <v>4000</v>
      </c>
      <c r="G9" s="296">
        <v>11235</v>
      </c>
      <c r="H9" s="297">
        <v>11229</v>
      </c>
      <c r="I9" s="244">
        <f t="shared" si="0"/>
        <v>6</v>
      </c>
      <c r="J9" s="244">
        <f t="shared" si="1"/>
        <v>24000</v>
      </c>
      <c r="K9" s="244">
        <f t="shared" si="2"/>
        <v>0.024</v>
      </c>
      <c r="L9" s="296">
        <v>1574</v>
      </c>
      <c r="M9" s="297">
        <v>1612</v>
      </c>
      <c r="N9" s="244">
        <f t="shared" si="3"/>
        <v>-38</v>
      </c>
      <c r="O9" s="244">
        <f t="shared" si="4"/>
        <v>-152000</v>
      </c>
      <c r="P9" s="244">
        <f t="shared" si="5"/>
        <v>-0.152</v>
      </c>
      <c r="Q9" s="406"/>
    </row>
    <row r="10" spans="1:17" s="392" customFormat="1" ht="15.75" customHeight="1">
      <c r="A10" s="316">
        <v>3</v>
      </c>
      <c r="B10" s="317" t="s">
        <v>80</v>
      </c>
      <c r="C10" s="320">
        <v>4865108</v>
      </c>
      <c r="D10" s="36" t="s">
        <v>12</v>
      </c>
      <c r="E10" s="37" t="s">
        <v>306</v>
      </c>
      <c r="F10" s="326">
        <v>133.33</v>
      </c>
      <c r="G10" s="296">
        <v>24926</v>
      </c>
      <c r="H10" s="297">
        <v>24930</v>
      </c>
      <c r="I10" s="244">
        <f t="shared" si="0"/>
        <v>-4</v>
      </c>
      <c r="J10" s="244">
        <f t="shared" si="1"/>
        <v>-533.32</v>
      </c>
      <c r="K10" s="244">
        <f t="shared" si="2"/>
        <v>-0.00053332</v>
      </c>
      <c r="L10" s="296">
        <v>34801</v>
      </c>
      <c r="M10" s="297">
        <v>34798</v>
      </c>
      <c r="N10" s="244">
        <f t="shared" si="3"/>
        <v>3</v>
      </c>
      <c r="O10" s="244">
        <f t="shared" si="4"/>
        <v>399.99</v>
      </c>
      <c r="P10" s="244">
        <f t="shared" si="5"/>
        <v>0.00039999</v>
      </c>
      <c r="Q10" s="396"/>
    </row>
    <row r="11" spans="1:17" s="392" customFormat="1" ht="15.75" customHeight="1">
      <c r="A11" s="316">
        <v>4</v>
      </c>
      <c r="B11" s="317" t="s">
        <v>81</v>
      </c>
      <c r="C11" s="320">
        <v>4864834</v>
      </c>
      <c r="D11" s="36" t="s">
        <v>12</v>
      </c>
      <c r="E11" s="37" t="s">
        <v>306</v>
      </c>
      <c r="F11" s="696">
        <v>1000</v>
      </c>
      <c r="G11" s="296">
        <v>999797</v>
      </c>
      <c r="H11" s="297">
        <v>999827</v>
      </c>
      <c r="I11" s="244">
        <f>G11-H11</f>
        <v>-30</v>
      </c>
      <c r="J11" s="244">
        <f t="shared" si="1"/>
        <v>-30000</v>
      </c>
      <c r="K11" s="244">
        <f t="shared" si="2"/>
        <v>-0.03</v>
      </c>
      <c r="L11" s="296">
        <v>999834</v>
      </c>
      <c r="M11" s="297">
        <v>999837</v>
      </c>
      <c r="N11" s="244">
        <f>L11-M11</f>
        <v>-3</v>
      </c>
      <c r="O11" s="244">
        <f t="shared" si="4"/>
        <v>-3000</v>
      </c>
      <c r="P11" s="244">
        <f t="shared" si="5"/>
        <v>-0.003</v>
      </c>
      <c r="Q11" s="396"/>
    </row>
    <row r="12" spans="1:17" s="392" customFormat="1" ht="15">
      <c r="A12" s="316">
        <v>5</v>
      </c>
      <c r="B12" s="317" t="s">
        <v>82</v>
      </c>
      <c r="C12" s="320">
        <v>4865126</v>
      </c>
      <c r="D12" s="36" t="s">
        <v>12</v>
      </c>
      <c r="E12" s="37" t="s">
        <v>306</v>
      </c>
      <c r="F12" s="696">
        <v>1600</v>
      </c>
      <c r="G12" s="296">
        <v>92</v>
      </c>
      <c r="H12" s="297">
        <v>92</v>
      </c>
      <c r="I12" s="244">
        <f>G12-H12</f>
        <v>0</v>
      </c>
      <c r="J12" s="244">
        <f t="shared" si="1"/>
        <v>0</v>
      </c>
      <c r="K12" s="244">
        <f t="shared" si="2"/>
        <v>0</v>
      </c>
      <c r="L12" s="296">
        <v>999944</v>
      </c>
      <c r="M12" s="297">
        <v>999944</v>
      </c>
      <c r="N12" s="244">
        <f>L12-M12</f>
        <v>0</v>
      </c>
      <c r="O12" s="244">
        <f t="shared" si="4"/>
        <v>0</v>
      </c>
      <c r="P12" s="244">
        <f t="shared" si="5"/>
        <v>0</v>
      </c>
      <c r="Q12" s="818"/>
    </row>
    <row r="13" spans="1:17" s="392" customFormat="1" ht="15.75" customHeight="1">
      <c r="A13" s="316">
        <v>6</v>
      </c>
      <c r="B13" s="317" t="s">
        <v>83</v>
      </c>
      <c r="C13" s="320">
        <v>4865104</v>
      </c>
      <c r="D13" s="36" t="s">
        <v>12</v>
      </c>
      <c r="E13" s="37" t="s">
        <v>306</v>
      </c>
      <c r="F13" s="696">
        <v>1333.33</v>
      </c>
      <c r="G13" s="296">
        <v>18467</v>
      </c>
      <c r="H13" s="297">
        <v>18474</v>
      </c>
      <c r="I13" s="244">
        <f t="shared" si="0"/>
        <v>-7</v>
      </c>
      <c r="J13" s="244">
        <f t="shared" si="1"/>
        <v>-9333.31</v>
      </c>
      <c r="K13" s="244">
        <f t="shared" si="2"/>
        <v>-0.00933331</v>
      </c>
      <c r="L13" s="296">
        <v>4960</v>
      </c>
      <c r="M13" s="297">
        <v>4925</v>
      </c>
      <c r="N13" s="244">
        <f t="shared" si="3"/>
        <v>35</v>
      </c>
      <c r="O13" s="244">
        <f t="shared" si="4"/>
        <v>46666.549999999996</v>
      </c>
      <c r="P13" s="244">
        <f t="shared" si="5"/>
        <v>0.046666549999999994</v>
      </c>
      <c r="Q13" s="396"/>
    </row>
    <row r="14" spans="1:17" s="392" customFormat="1" ht="15.75" customHeight="1">
      <c r="A14" s="316">
        <v>7</v>
      </c>
      <c r="B14" s="317" t="s">
        <v>84</v>
      </c>
      <c r="C14" s="320">
        <v>4864795</v>
      </c>
      <c r="D14" s="36" t="s">
        <v>12</v>
      </c>
      <c r="E14" s="37" t="s">
        <v>306</v>
      </c>
      <c r="F14" s="696">
        <v>200</v>
      </c>
      <c r="G14" s="296">
        <v>999705</v>
      </c>
      <c r="H14" s="297">
        <v>999849</v>
      </c>
      <c r="I14" s="244">
        <f>G14-H14</f>
        <v>-144</v>
      </c>
      <c r="J14" s="244">
        <f>$F14*I14</f>
        <v>-28800</v>
      </c>
      <c r="K14" s="244">
        <f>J14/1000000</f>
        <v>-0.0288</v>
      </c>
      <c r="L14" s="296">
        <v>999908</v>
      </c>
      <c r="M14" s="297">
        <v>1000067</v>
      </c>
      <c r="N14" s="244">
        <f>L14-M14</f>
        <v>-159</v>
      </c>
      <c r="O14" s="244">
        <f>$F14*N14</f>
        <v>-31800</v>
      </c>
      <c r="P14" s="244">
        <f>O14/1000000</f>
        <v>-0.0318</v>
      </c>
      <c r="Q14" s="406"/>
    </row>
    <row r="15" spans="1:17" s="392" customFormat="1" ht="15.75" customHeight="1">
      <c r="A15" s="316"/>
      <c r="B15" s="317"/>
      <c r="G15" s="296"/>
      <c r="L15" s="296"/>
      <c r="Q15" s="296"/>
    </row>
    <row r="16" spans="1:17" s="392" customFormat="1" ht="15.75" customHeight="1">
      <c r="A16" s="316"/>
      <c r="B16" s="319" t="s">
        <v>11</v>
      </c>
      <c r="C16" s="320"/>
      <c r="D16" s="36"/>
      <c r="E16" s="36"/>
      <c r="F16" s="326"/>
      <c r="G16" s="296"/>
      <c r="H16" s="297"/>
      <c r="I16" s="244"/>
      <c r="J16" s="244"/>
      <c r="K16" s="244"/>
      <c r="L16" s="296"/>
      <c r="M16" s="297"/>
      <c r="N16" s="244"/>
      <c r="O16" s="244"/>
      <c r="P16" s="244"/>
      <c r="Q16" s="396"/>
    </row>
    <row r="17" spans="1:17" s="392" customFormat="1" ht="15.75" customHeight="1">
      <c r="A17" s="316">
        <v>8</v>
      </c>
      <c r="B17" s="317" t="s">
        <v>327</v>
      </c>
      <c r="C17" s="320">
        <v>4864884</v>
      </c>
      <c r="D17" s="36" t="s">
        <v>12</v>
      </c>
      <c r="E17" s="37" t="s">
        <v>306</v>
      </c>
      <c r="F17" s="326">
        <v>1000</v>
      </c>
      <c r="G17" s="296">
        <v>975082</v>
      </c>
      <c r="H17" s="297">
        <v>975257</v>
      </c>
      <c r="I17" s="244">
        <f aca="true" t="shared" si="6" ref="I17:I27">G17-H17</f>
        <v>-175</v>
      </c>
      <c r="J17" s="244">
        <f aca="true" t="shared" si="7" ref="J17:J27">$F17*I17</f>
        <v>-175000</v>
      </c>
      <c r="K17" s="244">
        <f aca="true" t="shared" si="8" ref="K17:K27">J17/1000000</f>
        <v>-0.175</v>
      </c>
      <c r="L17" s="296">
        <v>1219</v>
      </c>
      <c r="M17" s="297">
        <v>1219</v>
      </c>
      <c r="N17" s="244">
        <f aca="true" t="shared" si="9" ref="N17:N27">L17-M17</f>
        <v>0</v>
      </c>
      <c r="O17" s="244">
        <f aca="true" t="shared" si="10" ref="O17:O27">$F17*N17</f>
        <v>0</v>
      </c>
      <c r="P17" s="244">
        <f aca="true" t="shared" si="11" ref="P17:P27">O17/1000000</f>
        <v>0</v>
      </c>
      <c r="Q17" s="419"/>
    </row>
    <row r="18" spans="1:17" s="392" customFormat="1" ht="15.75" customHeight="1">
      <c r="A18" s="316">
        <v>9</v>
      </c>
      <c r="B18" s="317" t="s">
        <v>85</v>
      </c>
      <c r="C18" s="320">
        <v>4864897</v>
      </c>
      <c r="D18" s="36" t="s">
        <v>12</v>
      </c>
      <c r="E18" s="37" t="s">
        <v>306</v>
      </c>
      <c r="F18" s="326">
        <v>500</v>
      </c>
      <c r="G18" s="296">
        <v>983523</v>
      </c>
      <c r="H18" s="297">
        <v>983613</v>
      </c>
      <c r="I18" s="244">
        <f t="shared" si="6"/>
        <v>-90</v>
      </c>
      <c r="J18" s="244">
        <f>$F18*I18</f>
        <v>-45000</v>
      </c>
      <c r="K18" s="244">
        <f>J18/1000000</f>
        <v>-0.045</v>
      </c>
      <c r="L18" s="296">
        <v>281</v>
      </c>
      <c r="M18" s="297">
        <v>281</v>
      </c>
      <c r="N18" s="244">
        <f t="shared" si="9"/>
        <v>0</v>
      </c>
      <c r="O18" s="244">
        <f>$F18*N18</f>
        <v>0</v>
      </c>
      <c r="P18" s="244">
        <f>O18/1000000</f>
        <v>0</v>
      </c>
      <c r="Q18" s="396"/>
    </row>
    <row r="19" spans="1:17" s="392" customFormat="1" ht="15.75" customHeight="1">
      <c r="A19" s="316">
        <v>10</v>
      </c>
      <c r="B19" s="317" t="s">
        <v>115</v>
      </c>
      <c r="C19" s="320">
        <v>4864849</v>
      </c>
      <c r="D19" s="36" t="s">
        <v>12</v>
      </c>
      <c r="E19" s="37" t="s">
        <v>306</v>
      </c>
      <c r="F19" s="326">
        <v>1000</v>
      </c>
      <c r="G19" s="296">
        <v>997694</v>
      </c>
      <c r="H19" s="297">
        <v>997475</v>
      </c>
      <c r="I19" s="244">
        <f t="shared" si="6"/>
        <v>219</v>
      </c>
      <c r="J19" s="244">
        <f>$F19*I19</f>
        <v>219000</v>
      </c>
      <c r="K19" s="244">
        <f>J19/1000000</f>
        <v>0.219</v>
      </c>
      <c r="L19" s="296">
        <v>999839</v>
      </c>
      <c r="M19" s="297">
        <v>999839</v>
      </c>
      <c r="N19" s="244">
        <f t="shared" si="9"/>
        <v>0</v>
      </c>
      <c r="O19" s="244">
        <f>$F19*N19</f>
        <v>0</v>
      </c>
      <c r="P19" s="244">
        <f>O19/1000000</f>
        <v>0</v>
      </c>
      <c r="Q19" s="396"/>
    </row>
    <row r="20" spans="1:17" s="392" customFormat="1" ht="15.75" customHeight="1">
      <c r="A20" s="316">
        <v>11</v>
      </c>
      <c r="B20" s="317" t="s">
        <v>86</v>
      </c>
      <c r="C20" s="320">
        <v>4864833</v>
      </c>
      <c r="D20" s="36" t="s">
        <v>12</v>
      </c>
      <c r="E20" s="37" t="s">
        <v>306</v>
      </c>
      <c r="F20" s="326">
        <v>1000</v>
      </c>
      <c r="G20" s="296">
        <v>982878</v>
      </c>
      <c r="H20" s="297">
        <v>982999</v>
      </c>
      <c r="I20" s="244">
        <f t="shared" si="6"/>
        <v>-121</v>
      </c>
      <c r="J20" s="244">
        <f t="shared" si="7"/>
        <v>-121000</v>
      </c>
      <c r="K20" s="244">
        <f t="shared" si="8"/>
        <v>-0.121</v>
      </c>
      <c r="L20" s="296">
        <v>1094</v>
      </c>
      <c r="M20" s="297">
        <v>1094</v>
      </c>
      <c r="N20" s="244">
        <f t="shared" si="9"/>
        <v>0</v>
      </c>
      <c r="O20" s="244">
        <f t="shared" si="10"/>
        <v>0</v>
      </c>
      <c r="P20" s="244">
        <f t="shared" si="11"/>
        <v>0</v>
      </c>
      <c r="Q20" s="396"/>
    </row>
    <row r="21" spans="1:17" s="392" customFormat="1" ht="15.75" customHeight="1">
      <c r="A21" s="316">
        <v>12</v>
      </c>
      <c r="B21" s="317" t="s">
        <v>87</v>
      </c>
      <c r="C21" s="320">
        <v>4865140</v>
      </c>
      <c r="D21" s="36" t="s">
        <v>12</v>
      </c>
      <c r="E21" s="37" t="s">
        <v>306</v>
      </c>
      <c r="F21" s="326">
        <v>1000</v>
      </c>
      <c r="G21" s="296">
        <v>1000203</v>
      </c>
      <c r="H21" s="297">
        <v>999948</v>
      </c>
      <c r="I21" s="244">
        <f t="shared" si="6"/>
        <v>255</v>
      </c>
      <c r="J21" s="244">
        <f>$F21*I21</f>
        <v>255000</v>
      </c>
      <c r="K21" s="244">
        <f>J21/1000000</f>
        <v>0.255</v>
      </c>
      <c r="L21" s="296">
        <v>3401</v>
      </c>
      <c r="M21" s="297">
        <v>3394</v>
      </c>
      <c r="N21" s="244">
        <f t="shared" si="9"/>
        <v>7</v>
      </c>
      <c r="O21" s="244">
        <f>$F21*N21</f>
        <v>7000</v>
      </c>
      <c r="P21" s="244">
        <f>O21/1000000</f>
        <v>0.007</v>
      </c>
      <c r="Q21" s="396"/>
    </row>
    <row r="22" spans="1:17" s="392" customFormat="1" ht="15.75" customHeight="1">
      <c r="A22" s="316">
        <v>13</v>
      </c>
      <c r="B22" s="284" t="s">
        <v>88</v>
      </c>
      <c r="C22" s="320">
        <v>4864889</v>
      </c>
      <c r="D22" s="40" t="s">
        <v>12</v>
      </c>
      <c r="E22" s="37" t="s">
        <v>306</v>
      </c>
      <c r="F22" s="326">
        <v>1000</v>
      </c>
      <c r="G22" s="296">
        <v>993471</v>
      </c>
      <c r="H22" s="297">
        <v>993557</v>
      </c>
      <c r="I22" s="244">
        <f t="shared" si="6"/>
        <v>-86</v>
      </c>
      <c r="J22" s="244">
        <f t="shared" si="7"/>
        <v>-86000</v>
      </c>
      <c r="K22" s="244">
        <f t="shared" si="8"/>
        <v>-0.086</v>
      </c>
      <c r="L22" s="296">
        <v>995524</v>
      </c>
      <c r="M22" s="297">
        <v>995524</v>
      </c>
      <c r="N22" s="244">
        <f t="shared" si="9"/>
        <v>0</v>
      </c>
      <c r="O22" s="244">
        <f t="shared" si="10"/>
        <v>0</v>
      </c>
      <c r="P22" s="244">
        <f t="shared" si="11"/>
        <v>0</v>
      </c>
      <c r="Q22" s="396"/>
    </row>
    <row r="23" spans="1:17" s="392" customFormat="1" ht="15.75" customHeight="1">
      <c r="A23" s="316">
        <v>14</v>
      </c>
      <c r="B23" s="317" t="s">
        <v>89</v>
      </c>
      <c r="C23" s="320">
        <v>4864859</v>
      </c>
      <c r="D23" s="36" t="s">
        <v>12</v>
      </c>
      <c r="E23" s="37" t="s">
        <v>306</v>
      </c>
      <c r="F23" s="326">
        <v>1000</v>
      </c>
      <c r="G23" s="296">
        <v>992545</v>
      </c>
      <c r="H23" s="297">
        <v>992614</v>
      </c>
      <c r="I23" s="244">
        <f t="shared" si="6"/>
        <v>-69</v>
      </c>
      <c r="J23" s="244">
        <f>$F23*I23</f>
        <v>-69000</v>
      </c>
      <c r="K23" s="244">
        <f>J23/1000000</f>
        <v>-0.069</v>
      </c>
      <c r="L23" s="296">
        <v>999987</v>
      </c>
      <c r="M23" s="297">
        <v>999993</v>
      </c>
      <c r="N23" s="244">
        <f t="shared" si="9"/>
        <v>-6</v>
      </c>
      <c r="O23" s="244">
        <f>$F23*N23</f>
        <v>-6000</v>
      </c>
      <c r="P23" s="244">
        <f>O23/1000000</f>
        <v>-0.006</v>
      </c>
      <c r="Q23" s="396"/>
    </row>
    <row r="24" spans="1:17" s="392" customFormat="1" ht="15.75" customHeight="1">
      <c r="A24" s="316">
        <v>15</v>
      </c>
      <c r="B24" s="317" t="s">
        <v>90</v>
      </c>
      <c r="C24" s="320">
        <v>4864895</v>
      </c>
      <c r="D24" s="36" t="s">
        <v>12</v>
      </c>
      <c r="E24" s="37" t="s">
        <v>306</v>
      </c>
      <c r="F24" s="326">
        <v>800</v>
      </c>
      <c r="G24" s="296">
        <v>994221</v>
      </c>
      <c r="H24" s="297">
        <v>994355</v>
      </c>
      <c r="I24" s="244">
        <f t="shared" si="6"/>
        <v>-134</v>
      </c>
      <c r="J24" s="244">
        <f t="shared" si="7"/>
        <v>-107200</v>
      </c>
      <c r="K24" s="244">
        <f t="shared" si="8"/>
        <v>-0.1072</v>
      </c>
      <c r="L24" s="296">
        <v>7469</v>
      </c>
      <c r="M24" s="297">
        <v>7471</v>
      </c>
      <c r="N24" s="244">
        <f t="shared" si="9"/>
        <v>-2</v>
      </c>
      <c r="O24" s="244">
        <f t="shared" si="10"/>
        <v>-1600</v>
      </c>
      <c r="P24" s="244">
        <f t="shared" si="11"/>
        <v>-0.0016</v>
      </c>
      <c r="Q24" s="396"/>
    </row>
    <row r="25" spans="1:17" s="392" customFormat="1" ht="15.75" customHeight="1">
      <c r="A25" s="316">
        <v>16</v>
      </c>
      <c r="B25" s="317" t="s">
        <v>91</v>
      </c>
      <c r="C25" s="320">
        <v>4864826</v>
      </c>
      <c r="D25" s="36" t="s">
        <v>12</v>
      </c>
      <c r="E25" s="37" t="s">
        <v>306</v>
      </c>
      <c r="F25" s="326">
        <v>133.33</v>
      </c>
      <c r="G25" s="296">
        <v>14442</v>
      </c>
      <c r="H25" s="297">
        <v>12535</v>
      </c>
      <c r="I25" s="244">
        <f t="shared" si="6"/>
        <v>1907</v>
      </c>
      <c r="J25" s="244">
        <f>$F25*I25</f>
        <v>254260.31000000003</v>
      </c>
      <c r="K25" s="244">
        <f>J25/1000000</f>
        <v>0.25426031000000004</v>
      </c>
      <c r="L25" s="296">
        <v>8354</v>
      </c>
      <c r="M25" s="297">
        <v>8354</v>
      </c>
      <c r="N25" s="244">
        <f t="shared" si="9"/>
        <v>0</v>
      </c>
      <c r="O25" s="244">
        <f>$F25*N25</f>
        <v>0</v>
      </c>
      <c r="P25" s="244">
        <f>O25/1000000</f>
        <v>0</v>
      </c>
      <c r="Q25" s="396"/>
    </row>
    <row r="26" spans="1:17" s="392" customFormat="1" ht="15.75" customHeight="1">
      <c r="A26" s="316">
        <v>17</v>
      </c>
      <c r="B26" s="317" t="s">
        <v>113</v>
      </c>
      <c r="C26" s="320">
        <v>4865143</v>
      </c>
      <c r="D26" s="36" t="s">
        <v>12</v>
      </c>
      <c r="E26" s="37" t="s">
        <v>306</v>
      </c>
      <c r="F26" s="326">
        <v>1000</v>
      </c>
      <c r="G26" s="296">
        <v>1000039</v>
      </c>
      <c r="H26" s="297">
        <v>999962</v>
      </c>
      <c r="I26" s="244">
        <f t="shared" si="6"/>
        <v>77</v>
      </c>
      <c r="J26" s="244">
        <f>$F26*I26</f>
        <v>77000</v>
      </c>
      <c r="K26" s="244">
        <f>J26/1000000</f>
        <v>0.077</v>
      </c>
      <c r="L26" s="296">
        <v>999848</v>
      </c>
      <c r="M26" s="297">
        <v>999840</v>
      </c>
      <c r="N26" s="244">
        <f t="shared" si="9"/>
        <v>8</v>
      </c>
      <c r="O26" s="244">
        <f>$F26*N26</f>
        <v>8000</v>
      </c>
      <c r="P26" s="244">
        <f>O26/1000000</f>
        <v>0.008</v>
      </c>
      <c r="Q26" s="396"/>
    </row>
    <row r="27" spans="1:17" s="392" customFormat="1" ht="15.75" customHeight="1">
      <c r="A27" s="316">
        <v>18</v>
      </c>
      <c r="B27" s="317" t="s">
        <v>114</v>
      </c>
      <c r="C27" s="320">
        <v>4864883</v>
      </c>
      <c r="D27" s="36" t="s">
        <v>12</v>
      </c>
      <c r="E27" s="37" t="s">
        <v>306</v>
      </c>
      <c r="F27" s="326">
        <v>1000</v>
      </c>
      <c r="G27" s="296">
        <v>636</v>
      </c>
      <c r="H27" s="297">
        <v>473</v>
      </c>
      <c r="I27" s="244">
        <f t="shared" si="6"/>
        <v>163</v>
      </c>
      <c r="J27" s="244">
        <f t="shared" si="7"/>
        <v>163000</v>
      </c>
      <c r="K27" s="244">
        <f t="shared" si="8"/>
        <v>0.163</v>
      </c>
      <c r="L27" s="296">
        <v>16908</v>
      </c>
      <c r="M27" s="297">
        <v>16908</v>
      </c>
      <c r="N27" s="244">
        <f t="shared" si="9"/>
        <v>0</v>
      </c>
      <c r="O27" s="244">
        <f t="shared" si="10"/>
        <v>0</v>
      </c>
      <c r="P27" s="244">
        <f t="shared" si="11"/>
        <v>0</v>
      </c>
      <c r="Q27" s="396"/>
    </row>
    <row r="28" spans="1:17" s="392" customFormat="1" ht="15.75" customHeight="1">
      <c r="A28" s="316"/>
      <c r="B28" s="319" t="s">
        <v>92</v>
      </c>
      <c r="C28" s="320"/>
      <c r="D28" s="36"/>
      <c r="E28" s="36"/>
      <c r="F28" s="326"/>
      <c r="G28" s="296"/>
      <c r="H28" s="297"/>
      <c r="I28" s="424"/>
      <c r="J28" s="424"/>
      <c r="K28" s="107"/>
      <c r="L28" s="296"/>
      <c r="M28" s="297"/>
      <c r="N28" s="424"/>
      <c r="O28" s="424"/>
      <c r="P28" s="107"/>
      <c r="Q28" s="396"/>
    </row>
    <row r="29" spans="1:17" s="392" customFormat="1" ht="15.75" customHeight="1">
      <c r="A29" s="316">
        <v>19</v>
      </c>
      <c r="B29" s="317" t="s">
        <v>93</v>
      </c>
      <c r="C29" s="320">
        <v>4864954</v>
      </c>
      <c r="D29" s="36" t="s">
        <v>12</v>
      </c>
      <c r="E29" s="37" t="s">
        <v>306</v>
      </c>
      <c r="F29" s="326">
        <v>1250</v>
      </c>
      <c r="G29" s="296">
        <v>955001</v>
      </c>
      <c r="H29" s="297">
        <v>955583</v>
      </c>
      <c r="I29" s="244">
        <f>G29-H29</f>
        <v>-582</v>
      </c>
      <c r="J29" s="244">
        <f>$F29*I29</f>
        <v>-727500</v>
      </c>
      <c r="K29" s="244">
        <f>J29/1000000</f>
        <v>-0.7275</v>
      </c>
      <c r="L29" s="296">
        <v>947183</v>
      </c>
      <c r="M29" s="297">
        <v>947184</v>
      </c>
      <c r="N29" s="244">
        <f>L29-M29</f>
        <v>-1</v>
      </c>
      <c r="O29" s="244">
        <f>$F29*N29</f>
        <v>-1250</v>
      </c>
      <c r="P29" s="244">
        <f>O29/1000000</f>
        <v>-0.00125</v>
      </c>
      <c r="Q29" s="396"/>
    </row>
    <row r="30" spans="1:17" s="392" customFormat="1" ht="15.75" customHeight="1">
      <c r="A30" s="316">
        <v>20</v>
      </c>
      <c r="B30" s="317" t="s">
        <v>94</v>
      </c>
      <c r="C30" s="320">
        <v>4865030</v>
      </c>
      <c r="D30" s="36" t="s">
        <v>12</v>
      </c>
      <c r="E30" s="37" t="s">
        <v>306</v>
      </c>
      <c r="F30" s="326">
        <v>1000</v>
      </c>
      <c r="G30" s="296">
        <v>946346</v>
      </c>
      <c r="H30" s="297">
        <v>947341</v>
      </c>
      <c r="I30" s="244">
        <f>G30-H30</f>
        <v>-995</v>
      </c>
      <c r="J30" s="244">
        <f>$F30*I30</f>
        <v>-995000</v>
      </c>
      <c r="K30" s="244">
        <f>J30/1000000</f>
        <v>-0.995</v>
      </c>
      <c r="L30" s="296">
        <v>933516</v>
      </c>
      <c r="M30" s="297">
        <v>933518</v>
      </c>
      <c r="N30" s="244">
        <f>L30-M30</f>
        <v>-2</v>
      </c>
      <c r="O30" s="244">
        <f>$F30*N30</f>
        <v>-2000</v>
      </c>
      <c r="P30" s="244">
        <f>O30/1000000</f>
        <v>-0.002</v>
      </c>
      <c r="Q30" s="396"/>
    </row>
    <row r="31" spans="1:17" s="392" customFormat="1" ht="15.75" customHeight="1">
      <c r="A31" s="316">
        <v>21</v>
      </c>
      <c r="B31" s="317" t="s">
        <v>325</v>
      </c>
      <c r="C31" s="320">
        <v>4864989</v>
      </c>
      <c r="D31" s="36" t="s">
        <v>12</v>
      </c>
      <c r="E31" s="37" t="s">
        <v>306</v>
      </c>
      <c r="F31" s="326">
        <v>1000</v>
      </c>
      <c r="G31" s="296">
        <v>992643</v>
      </c>
      <c r="H31" s="297">
        <v>992733</v>
      </c>
      <c r="I31" s="244">
        <f>G31-H31</f>
        <v>-90</v>
      </c>
      <c r="J31" s="244">
        <f>$F31*I31</f>
        <v>-90000</v>
      </c>
      <c r="K31" s="244">
        <f>J31/1000000</f>
        <v>-0.09</v>
      </c>
      <c r="L31" s="296">
        <v>998682</v>
      </c>
      <c r="M31" s="297">
        <v>998686</v>
      </c>
      <c r="N31" s="244">
        <f>L31-M31</f>
        <v>-4</v>
      </c>
      <c r="O31" s="244">
        <f>$F31*N31</f>
        <v>-4000</v>
      </c>
      <c r="P31" s="244">
        <f>O31/1000000</f>
        <v>-0.004</v>
      </c>
      <c r="Q31" s="396"/>
    </row>
    <row r="32" spans="1:17" s="392" customFormat="1" ht="15.75" customHeight="1">
      <c r="A32" s="316"/>
      <c r="B32" s="319" t="s">
        <v>30</v>
      </c>
      <c r="C32" s="320"/>
      <c r="D32" s="36"/>
      <c r="E32" s="36"/>
      <c r="F32" s="326"/>
      <c r="G32" s="296"/>
      <c r="H32" s="297"/>
      <c r="I32" s="244"/>
      <c r="J32" s="244"/>
      <c r="K32" s="107">
        <f>SUM(K29:K31)</f>
        <v>-1.8125000000000002</v>
      </c>
      <c r="L32" s="296"/>
      <c r="M32" s="297"/>
      <c r="N32" s="244"/>
      <c r="O32" s="244"/>
      <c r="P32" s="107">
        <f>SUM(P29:P31)</f>
        <v>-0.00725</v>
      </c>
      <c r="Q32" s="396"/>
    </row>
    <row r="33" spans="1:17" s="392" customFormat="1" ht="15.75" customHeight="1">
      <c r="A33" s="316">
        <v>22</v>
      </c>
      <c r="B33" s="317" t="s">
        <v>95</v>
      </c>
      <c r="C33" s="320">
        <v>5128420</v>
      </c>
      <c r="D33" s="36" t="s">
        <v>12</v>
      </c>
      <c r="E33" s="37" t="s">
        <v>306</v>
      </c>
      <c r="F33" s="320">
        <v>-1000</v>
      </c>
      <c r="G33" s="296">
        <v>999362</v>
      </c>
      <c r="H33" s="297">
        <v>999374</v>
      </c>
      <c r="I33" s="244">
        <f>G33-H33</f>
        <v>-12</v>
      </c>
      <c r="J33" s="244">
        <f>$F33*I33</f>
        <v>12000</v>
      </c>
      <c r="K33" s="244">
        <f>J33/1000000</f>
        <v>0.012</v>
      </c>
      <c r="L33" s="296">
        <v>998981</v>
      </c>
      <c r="M33" s="297">
        <v>999091</v>
      </c>
      <c r="N33" s="244">
        <f>L33-M33</f>
        <v>-110</v>
      </c>
      <c r="O33" s="244">
        <f>$F33*N33</f>
        <v>110000</v>
      </c>
      <c r="P33" s="244">
        <f>O33/1000000</f>
        <v>0.11</v>
      </c>
      <c r="Q33" s="406"/>
    </row>
    <row r="34" spans="1:17" s="392" customFormat="1" ht="15.75" customHeight="1">
      <c r="A34" s="316">
        <v>23</v>
      </c>
      <c r="B34" s="317" t="s">
        <v>96</v>
      </c>
      <c r="C34" s="320">
        <v>5295140</v>
      </c>
      <c r="D34" s="36" t="s">
        <v>12</v>
      </c>
      <c r="E34" s="37" t="s">
        <v>306</v>
      </c>
      <c r="F34" s="320">
        <v>-1000</v>
      </c>
      <c r="G34" s="296">
        <v>6426</v>
      </c>
      <c r="H34" s="297">
        <v>6475</v>
      </c>
      <c r="I34" s="244">
        <f>G34-H34</f>
        <v>-49</v>
      </c>
      <c r="J34" s="244">
        <f>$F34*I34</f>
        <v>49000</v>
      </c>
      <c r="K34" s="244">
        <f>J34/1000000</f>
        <v>0.049</v>
      </c>
      <c r="L34" s="296">
        <v>997845</v>
      </c>
      <c r="M34" s="297">
        <v>997855</v>
      </c>
      <c r="N34" s="244">
        <f>L34-M34</f>
        <v>-10</v>
      </c>
      <c r="O34" s="244">
        <f>$F34*N34</f>
        <v>10000</v>
      </c>
      <c r="P34" s="244">
        <f>O34/1000000</f>
        <v>0.01</v>
      </c>
      <c r="Q34" s="396"/>
    </row>
    <row r="35" spans="1:17" s="392" customFormat="1" ht="15.75" customHeight="1">
      <c r="A35" s="316">
        <v>24</v>
      </c>
      <c r="B35" s="824" t="s">
        <v>133</v>
      </c>
      <c r="C35" s="825">
        <v>4902585</v>
      </c>
      <c r="D35" s="826" t="s">
        <v>12</v>
      </c>
      <c r="E35" s="37" t="s">
        <v>306</v>
      </c>
      <c r="F35" s="825">
        <v>400</v>
      </c>
      <c r="G35" s="296">
        <v>999998</v>
      </c>
      <c r="H35" s="297">
        <v>999998</v>
      </c>
      <c r="I35" s="244">
        <f>G35-H35</f>
        <v>0</v>
      </c>
      <c r="J35" s="244">
        <f>$F35*I35</f>
        <v>0</v>
      </c>
      <c r="K35" s="244">
        <f>J35/1000000</f>
        <v>0</v>
      </c>
      <c r="L35" s="296">
        <v>3</v>
      </c>
      <c r="M35" s="297">
        <v>3</v>
      </c>
      <c r="N35" s="244">
        <f>L35-M35</f>
        <v>0</v>
      </c>
      <c r="O35" s="244">
        <f>$F35*N35</f>
        <v>0</v>
      </c>
      <c r="P35" s="244">
        <f>O35/1000000</f>
        <v>0</v>
      </c>
      <c r="Q35" s="406"/>
    </row>
    <row r="36" spans="1:17" s="392" customFormat="1" ht="15.75" customHeight="1">
      <c r="A36" s="316"/>
      <c r="B36" s="319" t="s">
        <v>25</v>
      </c>
      <c r="C36" s="320"/>
      <c r="D36" s="36"/>
      <c r="E36" s="36"/>
      <c r="F36" s="326"/>
      <c r="G36" s="296"/>
      <c r="H36" s="297"/>
      <c r="I36" s="244"/>
      <c r="J36" s="244"/>
      <c r="K36" s="244"/>
      <c r="L36" s="296"/>
      <c r="M36" s="297"/>
      <c r="N36" s="244"/>
      <c r="O36" s="244"/>
      <c r="P36" s="244"/>
      <c r="Q36" s="396"/>
    </row>
    <row r="37" spans="1:17" s="392" customFormat="1" ht="15">
      <c r="A37" s="316">
        <v>25</v>
      </c>
      <c r="B37" s="284" t="s">
        <v>43</v>
      </c>
      <c r="C37" s="320">
        <v>4864854</v>
      </c>
      <c r="D37" s="40" t="s">
        <v>12</v>
      </c>
      <c r="E37" s="37" t="s">
        <v>306</v>
      </c>
      <c r="F37" s="326">
        <v>1000</v>
      </c>
      <c r="G37" s="296">
        <v>998920</v>
      </c>
      <c r="H37" s="297">
        <v>998920</v>
      </c>
      <c r="I37" s="244">
        <f>G37-H37</f>
        <v>0</v>
      </c>
      <c r="J37" s="244">
        <f>$F37*I37</f>
        <v>0</v>
      </c>
      <c r="K37" s="244">
        <f>J37/1000000</f>
        <v>0</v>
      </c>
      <c r="L37" s="296">
        <v>12515</v>
      </c>
      <c r="M37" s="297">
        <v>12598</v>
      </c>
      <c r="N37" s="244">
        <f>L37-M37</f>
        <v>-83</v>
      </c>
      <c r="O37" s="244">
        <f>$F37*N37</f>
        <v>-83000</v>
      </c>
      <c r="P37" s="244">
        <f>O37/1000000</f>
        <v>-0.083</v>
      </c>
      <c r="Q37" s="420"/>
    </row>
    <row r="38" spans="1:17" s="392" customFormat="1" ht="15.75" customHeight="1">
      <c r="A38" s="316"/>
      <c r="B38" s="319" t="s">
        <v>97</v>
      </c>
      <c r="C38" s="320"/>
      <c r="D38" s="36"/>
      <c r="E38" s="36"/>
      <c r="F38" s="326"/>
      <c r="G38" s="296"/>
      <c r="H38" s="297"/>
      <c r="I38" s="244"/>
      <c r="J38" s="244"/>
      <c r="K38" s="244"/>
      <c r="L38" s="296"/>
      <c r="M38" s="297"/>
      <c r="N38" s="244"/>
      <c r="O38" s="244"/>
      <c r="P38" s="244"/>
      <c r="Q38" s="396"/>
    </row>
    <row r="39" spans="1:17" s="392" customFormat="1" ht="17.25" customHeight="1">
      <c r="A39" s="316">
        <v>26</v>
      </c>
      <c r="B39" s="317" t="s">
        <v>98</v>
      </c>
      <c r="C39" s="320">
        <v>5295159</v>
      </c>
      <c r="D39" s="36" t="s">
        <v>12</v>
      </c>
      <c r="E39" s="37" t="s">
        <v>306</v>
      </c>
      <c r="F39" s="326">
        <v>-1000</v>
      </c>
      <c r="G39" s="296">
        <v>263734</v>
      </c>
      <c r="H39" s="297">
        <v>263395</v>
      </c>
      <c r="I39" s="244">
        <f>G39-H39</f>
        <v>339</v>
      </c>
      <c r="J39" s="244">
        <f>$F39*I39</f>
        <v>-339000</v>
      </c>
      <c r="K39" s="244">
        <f>J39/1000000</f>
        <v>-0.339</v>
      </c>
      <c r="L39" s="296">
        <v>26012</v>
      </c>
      <c r="M39" s="297">
        <v>25926</v>
      </c>
      <c r="N39" s="244">
        <f>L39-M39</f>
        <v>86</v>
      </c>
      <c r="O39" s="244">
        <f>$F39*N39</f>
        <v>-86000</v>
      </c>
      <c r="P39" s="244">
        <f>O39/1000000</f>
        <v>-0.086</v>
      </c>
      <c r="Q39" s="396"/>
    </row>
    <row r="40" spans="1:17" s="392" customFormat="1" ht="15.75" customHeight="1">
      <c r="A40" s="316">
        <v>27</v>
      </c>
      <c r="B40" s="317" t="s">
        <v>99</v>
      </c>
      <c r="C40" s="320">
        <v>4902495</v>
      </c>
      <c r="D40" s="36" t="s">
        <v>12</v>
      </c>
      <c r="E40" s="37" t="s">
        <v>306</v>
      </c>
      <c r="F40" s="326">
        <v>-1000</v>
      </c>
      <c r="G40" s="296">
        <v>554</v>
      </c>
      <c r="H40" s="297">
        <v>78</v>
      </c>
      <c r="I40" s="244">
        <f>G40-H40</f>
        <v>476</v>
      </c>
      <c r="J40" s="244">
        <f>$F40*I40</f>
        <v>-476000</v>
      </c>
      <c r="K40" s="244">
        <f>J40/1000000</f>
        <v>-0.476</v>
      </c>
      <c r="L40" s="296">
        <v>1163</v>
      </c>
      <c r="M40" s="297">
        <v>1040</v>
      </c>
      <c r="N40" s="244">
        <f>L40-M40</f>
        <v>123</v>
      </c>
      <c r="O40" s="244">
        <f>$F40*N40</f>
        <v>-123000</v>
      </c>
      <c r="P40" s="244">
        <f>O40/1000000</f>
        <v>-0.123</v>
      </c>
      <c r="Q40" s="406"/>
    </row>
    <row r="41" spans="1:17" s="392" customFormat="1" ht="15.75" customHeight="1">
      <c r="A41" s="316">
        <v>28</v>
      </c>
      <c r="B41" s="317" t="s">
        <v>100</v>
      </c>
      <c r="C41" s="320">
        <v>4864934</v>
      </c>
      <c r="D41" s="36" t="s">
        <v>12</v>
      </c>
      <c r="E41" s="37" t="s">
        <v>306</v>
      </c>
      <c r="F41" s="326">
        <v>-1000</v>
      </c>
      <c r="G41" s="296">
        <v>7790</v>
      </c>
      <c r="H41" s="297">
        <v>8021</v>
      </c>
      <c r="I41" s="244">
        <f>G41-H41</f>
        <v>-231</v>
      </c>
      <c r="J41" s="244">
        <f>$F41*I41</f>
        <v>231000</v>
      </c>
      <c r="K41" s="244">
        <f>J41/1000000</f>
        <v>0.231</v>
      </c>
      <c r="L41" s="296">
        <v>998980</v>
      </c>
      <c r="M41" s="297">
        <v>998980</v>
      </c>
      <c r="N41" s="244">
        <f>L41-M41</f>
        <v>0</v>
      </c>
      <c r="O41" s="244">
        <f>$F41*N41</f>
        <v>0</v>
      </c>
      <c r="P41" s="244">
        <f>O41/1000000</f>
        <v>0</v>
      </c>
      <c r="Q41" s="419"/>
    </row>
    <row r="42" spans="1:17" s="392" customFormat="1" ht="15.75" customHeight="1">
      <c r="A42" s="316">
        <v>29</v>
      </c>
      <c r="B42" s="284" t="s">
        <v>101</v>
      </c>
      <c r="C42" s="320">
        <v>4864906</v>
      </c>
      <c r="D42" s="36" t="s">
        <v>12</v>
      </c>
      <c r="E42" s="37" t="s">
        <v>306</v>
      </c>
      <c r="F42" s="326">
        <v>-1000</v>
      </c>
      <c r="G42" s="296">
        <v>5881</v>
      </c>
      <c r="H42" s="297">
        <v>6345</v>
      </c>
      <c r="I42" s="244">
        <f>G42-H42</f>
        <v>-464</v>
      </c>
      <c r="J42" s="244">
        <f>$F42*I42</f>
        <v>464000</v>
      </c>
      <c r="K42" s="244">
        <f>J42/1000000</f>
        <v>0.464</v>
      </c>
      <c r="L42" s="296">
        <v>998036</v>
      </c>
      <c r="M42" s="297">
        <v>998036</v>
      </c>
      <c r="N42" s="244">
        <f>L42-M42</f>
        <v>0</v>
      </c>
      <c r="O42" s="244">
        <f>$F42*N42</f>
        <v>0</v>
      </c>
      <c r="P42" s="244">
        <f>O42/1000000</f>
        <v>0</v>
      </c>
      <c r="Q42" s="410"/>
    </row>
    <row r="43" spans="1:17" s="392" customFormat="1" ht="15.75" customHeight="1">
      <c r="A43" s="316"/>
      <c r="B43" s="319" t="s">
        <v>368</v>
      </c>
      <c r="C43" s="320"/>
      <c r="D43" s="400"/>
      <c r="E43" s="401"/>
      <c r="F43" s="326"/>
      <c r="G43" s="296"/>
      <c r="H43" s="297"/>
      <c r="I43" s="244"/>
      <c r="J43" s="244"/>
      <c r="K43" s="244"/>
      <c r="L43" s="296"/>
      <c r="M43" s="297"/>
      <c r="N43" s="244"/>
      <c r="O43" s="244"/>
      <c r="P43" s="244"/>
      <c r="Q43" s="652"/>
    </row>
    <row r="44" spans="1:17" s="392" customFormat="1" ht="15.75" customHeight="1">
      <c r="A44" s="316">
        <v>30</v>
      </c>
      <c r="B44" s="317" t="s">
        <v>98</v>
      </c>
      <c r="C44" s="320">
        <v>5295177</v>
      </c>
      <c r="D44" s="400" t="s">
        <v>12</v>
      </c>
      <c r="E44" s="401" t="s">
        <v>306</v>
      </c>
      <c r="F44" s="326">
        <v>-1000</v>
      </c>
      <c r="G44" s="296">
        <v>101588</v>
      </c>
      <c r="H44" s="297">
        <v>101123</v>
      </c>
      <c r="I44" s="244">
        <f>G44-H44</f>
        <v>465</v>
      </c>
      <c r="J44" s="244">
        <f>$F44*I44</f>
        <v>-465000</v>
      </c>
      <c r="K44" s="244">
        <f>J44/1000000</f>
        <v>-0.465</v>
      </c>
      <c r="L44" s="296">
        <v>982674</v>
      </c>
      <c r="M44" s="297">
        <v>982674</v>
      </c>
      <c r="N44" s="244">
        <f>L44-M44</f>
        <v>0</v>
      </c>
      <c r="O44" s="244">
        <f>$F44*N44</f>
        <v>0</v>
      </c>
      <c r="P44" s="244">
        <f>O44/1000000</f>
        <v>0</v>
      </c>
      <c r="Q44" s="607"/>
    </row>
    <row r="45" spans="1:17" s="392" customFormat="1" ht="15.75" customHeight="1">
      <c r="A45" s="316">
        <v>31</v>
      </c>
      <c r="B45" s="317" t="s">
        <v>371</v>
      </c>
      <c r="C45" s="320">
        <v>5128456</v>
      </c>
      <c r="D45" s="400" t="s">
        <v>12</v>
      </c>
      <c r="E45" s="401" t="s">
        <v>306</v>
      </c>
      <c r="F45" s="326">
        <v>-1000</v>
      </c>
      <c r="G45" s="296">
        <v>93748</v>
      </c>
      <c r="H45" s="297">
        <v>93376</v>
      </c>
      <c r="I45" s="244">
        <f>G45-H45</f>
        <v>372</v>
      </c>
      <c r="J45" s="244">
        <f>$F45*I45</f>
        <v>-372000</v>
      </c>
      <c r="K45" s="244">
        <f>J45/1000000</f>
        <v>-0.372</v>
      </c>
      <c r="L45" s="296">
        <v>334</v>
      </c>
      <c r="M45" s="297">
        <v>333</v>
      </c>
      <c r="N45" s="244">
        <f>L45-M45</f>
        <v>1</v>
      </c>
      <c r="O45" s="244">
        <f>$F45*N45</f>
        <v>-1000</v>
      </c>
      <c r="P45" s="244">
        <f>O45/1000000</f>
        <v>-0.001</v>
      </c>
      <c r="Q45" s="818"/>
    </row>
    <row r="46" spans="1:17" s="392" customFormat="1" ht="15.75" customHeight="1">
      <c r="A46" s="316">
        <v>32</v>
      </c>
      <c r="B46" s="317" t="s">
        <v>369</v>
      </c>
      <c r="C46" s="320">
        <v>4864830</v>
      </c>
      <c r="D46" s="400" t="s">
        <v>12</v>
      </c>
      <c r="E46" s="401" t="s">
        <v>306</v>
      </c>
      <c r="F46" s="326">
        <v>-5000</v>
      </c>
      <c r="G46" s="296">
        <v>970</v>
      </c>
      <c r="H46" s="297">
        <v>808</v>
      </c>
      <c r="I46" s="244">
        <f>G46-H46</f>
        <v>162</v>
      </c>
      <c r="J46" s="244">
        <f>$F46*I46</f>
        <v>-810000</v>
      </c>
      <c r="K46" s="244">
        <f>J46/1000000</f>
        <v>-0.81</v>
      </c>
      <c r="L46" s="296">
        <v>1000000</v>
      </c>
      <c r="M46" s="297">
        <v>999999</v>
      </c>
      <c r="N46" s="244">
        <f>L46-M46</f>
        <v>1</v>
      </c>
      <c r="O46" s="244">
        <f>$F46*N46</f>
        <v>-5000</v>
      </c>
      <c r="P46" s="244">
        <f>O46/1000000</f>
        <v>-0.005</v>
      </c>
      <c r="Q46" s="668"/>
    </row>
    <row r="47" spans="1:17" s="392" customFormat="1" ht="14.25" customHeight="1">
      <c r="A47" s="316"/>
      <c r="B47" s="319" t="s">
        <v>40</v>
      </c>
      <c r="C47" s="320"/>
      <c r="D47" s="36"/>
      <c r="E47" s="36"/>
      <c r="F47" s="326"/>
      <c r="G47" s="296"/>
      <c r="H47" s="297"/>
      <c r="I47" s="244"/>
      <c r="J47" s="244"/>
      <c r="K47" s="244"/>
      <c r="L47" s="296"/>
      <c r="M47" s="297"/>
      <c r="N47" s="244"/>
      <c r="O47" s="244"/>
      <c r="P47" s="244"/>
      <c r="Q47" s="396"/>
    </row>
    <row r="48" spans="1:17" s="392" customFormat="1" ht="14.25" customHeight="1">
      <c r="A48" s="316"/>
      <c r="B48" s="318" t="s">
        <v>17</v>
      </c>
      <c r="C48" s="320"/>
      <c r="D48" s="40"/>
      <c r="E48" s="40"/>
      <c r="F48" s="326"/>
      <c r="G48" s="296"/>
      <c r="H48" s="297"/>
      <c r="I48" s="244"/>
      <c r="J48" s="244"/>
      <c r="K48" s="244"/>
      <c r="L48" s="296"/>
      <c r="M48" s="297"/>
      <c r="N48" s="244"/>
      <c r="O48" s="244"/>
      <c r="P48" s="244"/>
      <c r="Q48" s="396"/>
    </row>
    <row r="49" spans="1:17" s="392" customFormat="1" ht="12.75" customHeight="1">
      <c r="A49" s="316">
        <v>33</v>
      </c>
      <c r="B49" s="317" t="s">
        <v>18</v>
      </c>
      <c r="C49" s="320">
        <v>4865119</v>
      </c>
      <c r="D49" s="400" t="s">
        <v>12</v>
      </c>
      <c r="E49" s="401" t="s">
        <v>306</v>
      </c>
      <c r="F49" s="320">
        <v>1333.33</v>
      </c>
      <c r="G49" s="316">
        <v>1000018</v>
      </c>
      <c r="H49" s="304">
        <v>999988</v>
      </c>
      <c r="I49" s="304">
        <f>G49-H49</f>
        <v>30</v>
      </c>
      <c r="J49" s="304">
        <f>$F49*I49</f>
        <v>39999.899999999994</v>
      </c>
      <c r="K49" s="735">
        <f>J49/1000000</f>
        <v>0.03999989999999999</v>
      </c>
      <c r="L49" s="316">
        <v>3</v>
      </c>
      <c r="M49" s="304">
        <v>2</v>
      </c>
      <c r="N49" s="304">
        <f>L49-M49</f>
        <v>1</v>
      </c>
      <c r="O49" s="304">
        <f>$F49*N49</f>
        <v>1333.33</v>
      </c>
      <c r="P49" s="735">
        <f>O49/1000000</f>
        <v>0.00133333</v>
      </c>
      <c r="Q49" s="663"/>
    </row>
    <row r="50" spans="1:17" s="392" customFormat="1" ht="15.75" customHeight="1">
      <c r="A50" s="316">
        <v>34</v>
      </c>
      <c r="B50" s="317" t="s">
        <v>19</v>
      </c>
      <c r="C50" s="320">
        <v>4864825</v>
      </c>
      <c r="D50" s="36" t="s">
        <v>12</v>
      </c>
      <c r="E50" s="37" t="s">
        <v>306</v>
      </c>
      <c r="F50" s="326">
        <v>133.33</v>
      </c>
      <c r="G50" s="296">
        <v>5359</v>
      </c>
      <c r="H50" s="297">
        <v>4846</v>
      </c>
      <c r="I50" s="244">
        <f>G50-H50</f>
        <v>513</v>
      </c>
      <c r="J50" s="244">
        <f>$F50*I50</f>
        <v>68398.29000000001</v>
      </c>
      <c r="K50" s="244">
        <f>J50/1000000</f>
        <v>0.06839829000000001</v>
      </c>
      <c r="L50" s="296">
        <v>8030</v>
      </c>
      <c r="M50" s="297">
        <v>8009</v>
      </c>
      <c r="N50" s="244">
        <f>L50-M50</f>
        <v>21</v>
      </c>
      <c r="O50" s="244">
        <f>$F50*N50</f>
        <v>2799.9300000000003</v>
      </c>
      <c r="P50" s="244">
        <f>O50/1000000</f>
        <v>0.0027999300000000004</v>
      </c>
      <c r="Q50" s="396"/>
    </row>
    <row r="51" spans="1:17" ht="15.75" customHeight="1">
      <c r="A51" s="316"/>
      <c r="B51" s="319" t="s">
        <v>110</v>
      </c>
      <c r="C51" s="320"/>
      <c r="D51" s="36"/>
      <c r="E51" s="36"/>
      <c r="F51" s="326"/>
      <c r="G51" s="296"/>
      <c r="H51" s="297"/>
      <c r="I51" s="343"/>
      <c r="J51" s="343"/>
      <c r="K51" s="343"/>
      <c r="L51" s="296"/>
      <c r="M51" s="297"/>
      <c r="N51" s="343"/>
      <c r="O51" s="343"/>
      <c r="P51" s="343"/>
      <c r="Q51" s="128"/>
    </row>
    <row r="52" spans="1:17" s="392" customFormat="1" ht="15.75" customHeight="1">
      <c r="A52" s="316">
        <v>35</v>
      </c>
      <c r="B52" s="317" t="s">
        <v>111</v>
      </c>
      <c r="C52" s="320">
        <v>4865137</v>
      </c>
      <c r="D52" s="36" t="s">
        <v>12</v>
      </c>
      <c r="E52" s="37" t="s">
        <v>306</v>
      </c>
      <c r="F52" s="320">
        <v>1000</v>
      </c>
      <c r="G52" s="296">
        <v>0</v>
      </c>
      <c r="H52" s="297">
        <v>0</v>
      </c>
      <c r="I52" s="244">
        <f>G52-H52</f>
        <v>0</v>
      </c>
      <c r="J52" s="244">
        <f>$F52*I52</f>
        <v>0</v>
      </c>
      <c r="K52" s="244">
        <f>J52/1000000</f>
        <v>0</v>
      </c>
      <c r="L52" s="296">
        <v>0</v>
      </c>
      <c r="M52" s="297">
        <v>0</v>
      </c>
      <c r="N52" s="244">
        <f>L52-M52</f>
        <v>0</v>
      </c>
      <c r="O52" s="244">
        <f>$F52*N52</f>
        <v>0</v>
      </c>
      <c r="P52" s="244">
        <f>O52/1000000</f>
        <v>0</v>
      </c>
      <c r="Q52" s="396"/>
    </row>
    <row r="53" spans="1:17" s="423" customFormat="1" ht="15.75" customHeight="1">
      <c r="A53" s="304">
        <v>36</v>
      </c>
      <c r="B53" s="284" t="s">
        <v>112</v>
      </c>
      <c r="C53" s="320">
        <v>4864828</v>
      </c>
      <c r="D53" s="40" t="s">
        <v>12</v>
      </c>
      <c r="E53" s="37" t="s">
        <v>306</v>
      </c>
      <c r="F53" s="320">
        <v>133</v>
      </c>
      <c r="G53" s="296">
        <v>992630</v>
      </c>
      <c r="H53" s="297">
        <v>992633</v>
      </c>
      <c r="I53" s="244">
        <f>G53-H53</f>
        <v>-3</v>
      </c>
      <c r="J53" s="244">
        <f>$F53*I53</f>
        <v>-399</v>
      </c>
      <c r="K53" s="244">
        <f>J53/1000000</f>
        <v>-0.000399</v>
      </c>
      <c r="L53" s="296">
        <v>8597</v>
      </c>
      <c r="M53" s="297">
        <v>9119</v>
      </c>
      <c r="N53" s="244">
        <f>L53-M53</f>
        <v>-522</v>
      </c>
      <c r="O53" s="244">
        <f>$F53*N53</f>
        <v>-69426</v>
      </c>
      <c r="P53" s="244">
        <f>O53/1000000</f>
        <v>-0.069426</v>
      </c>
      <c r="Q53" s="296"/>
    </row>
    <row r="54" spans="1:17" s="392" customFormat="1" ht="15.75" customHeight="1">
      <c r="A54" s="304"/>
      <c r="B54" s="318" t="s">
        <v>403</v>
      </c>
      <c r="C54" s="320"/>
      <c r="D54" s="40"/>
      <c r="E54" s="37"/>
      <c r="F54" s="320"/>
      <c r="G54" s="296"/>
      <c r="H54" s="297"/>
      <c r="I54" s="244"/>
      <c r="J54" s="244"/>
      <c r="K54" s="244"/>
      <c r="L54" s="296"/>
      <c r="M54" s="297"/>
      <c r="N54" s="244"/>
      <c r="O54" s="244"/>
      <c r="P54" s="244"/>
      <c r="Q54" s="296"/>
    </row>
    <row r="55" spans="1:17" s="392" customFormat="1" ht="15.75" customHeight="1">
      <c r="A55" s="304">
        <v>37</v>
      </c>
      <c r="B55" s="284" t="s">
        <v>34</v>
      </c>
      <c r="C55" s="320">
        <v>5295145</v>
      </c>
      <c r="D55" s="40" t="s">
        <v>12</v>
      </c>
      <c r="E55" s="37" t="s">
        <v>306</v>
      </c>
      <c r="F55" s="320">
        <v>-1000</v>
      </c>
      <c r="G55" s="296">
        <v>974749</v>
      </c>
      <c r="H55" s="297">
        <v>975127</v>
      </c>
      <c r="I55" s="244">
        <f>G55-H55</f>
        <v>-378</v>
      </c>
      <c r="J55" s="244">
        <f>$F55*I55</f>
        <v>378000</v>
      </c>
      <c r="K55" s="244">
        <f>J55/1000000</f>
        <v>0.378</v>
      </c>
      <c r="L55" s="296">
        <v>990097</v>
      </c>
      <c r="M55" s="297">
        <v>990097</v>
      </c>
      <c r="N55" s="244">
        <f>L55-M55</f>
        <v>0</v>
      </c>
      <c r="O55" s="244">
        <f>$F55*N55</f>
        <v>0</v>
      </c>
      <c r="P55" s="244">
        <f>O55/1000000</f>
        <v>0</v>
      </c>
      <c r="Q55" s="296"/>
    </row>
    <row r="56" spans="1:17" s="426" customFormat="1" ht="15.75" customHeight="1" thickBot="1">
      <c r="A56" s="660">
        <v>38</v>
      </c>
      <c r="B56" s="661" t="s">
        <v>162</v>
      </c>
      <c r="C56" s="321">
        <v>5295146</v>
      </c>
      <c r="D56" s="321" t="s">
        <v>12</v>
      </c>
      <c r="E56" s="321" t="s">
        <v>306</v>
      </c>
      <c r="F56" s="321">
        <v>-1000</v>
      </c>
      <c r="G56" s="394">
        <v>961390</v>
      </c>
      <c r="H56" s="395">
        <v>961767</v>
      </c>
      <c r="I56" s="321">
        <f>G56-H56</f>
        <v>-377</v>
      </c>
      <c r="J56" s="321">
        <f>$F56*I56</f>
        <v>377000</v>
      </c>
      <c r="K56" s="733">
        <f>J56/1000000</f>
        <v>0.377</v>
      </c>
      <c r="L56" s="394">
        <v>969105</v>
      </c>
      <c r="M56" s="395">
        <v>969105</v>
      </c>
      <c r="N56" s="321">
        <f>L56-M56</f>
        <v>0</v>
      </c>
      <c r="O56" s="321">
        <f>$F56*N56</f>
        <v>0</v>
      </c>
      <c r="P56" s="321">
        <f>O56/1000000</f>
        <v>0</v>
      </c>
      <c r="Q56" s="394"/>
    </row>
    <row r="57" spans="1:17" s="392" customFormat="1" ht="6" customHeight="1" thickTop="1">
      <c r="A57" s="304"/>
      <c r="B57" s="284"/>
      <c r="C57" s="320"/>
      <c r="D57" s="40"/>
      <c r="E57" s="37"/>
      <c r="F57" s="320"/>
      <c r="G57" s="296"/>
      <c r="H57" s="297"/>
      <c r="I57" s="244"/>
      <c r="J57" s="244"/>
      <c r="K57" s="244"/>
      <c r="L57" s="297"/>
      <c r="M57" s="297"/>
      <c r="N57" s="244"/>
      <c r="O57" s="244"/>
      <c r="P57" s="244"/>
      <c r="Q57" s="423"/>
    </row>
    <row r="58" spans="2:16" s="392" customFormat="1" ht="15" customHeight="1">
      <c r="B58" s="15" t="s">
        <v>129</v>
      </c>
      <c r="F58" s="509"/>
      <c r="G58" s="297"/>
      <c r="H58" s="297"/>
      <c r="I58" s="466"/>
      <c r="J58" s="466"/>
      <c r="K58" s="713">
        <f>SUM(K8:K57)-K32</f>
        <v>-2.2467301299999995</v>
      </c>
      <c r="N58" s="466"/>
      <c r="O58" s="466"/>
      <c r="P58" s="713">
        <f>SUM(P8:P57)-P32</f>
        <v>-0.4797971999999999</v>
      </c>
    </row>
    <row r="59" spans="2:16" s="392" customFormat="1" ht="1.5" customHeight="1">
      <c r="B59" s="15"/>
      <c r="F59" s="509"/>
      <c r="G59" s="297"/>
      <c r="H59" s="297"/>
      <c r="I59" s="466"/>
      <c r="J59" s="466"/>
      <c r="K59" s="306"/>
      <c r="N59" s="466"/>
      <c r="O59" s="466"/>
      <c r="P59" s="306"/>
    </row>
    <row r="60" spans="2:16" s="392" customFormat="1" ht="16.5">
      <c r="B60" s="15" t="s">
        <v>130</v>
      </c>
      <c r="F60" s="509"/>
      <c r="G60" s="297"/>
      <c r="H60" s="297"/>
      <c r="I60" s="466"/>
      <c r="J60" s="466"/>
      <c r="K60" s="713">
        <f>SUM(K58:K59)</f>
        <v>-2.2467301299999995</v>
      </c>
      <c r="N60" s="466"/>
      <c r="O60" s="466"/>
      <c r="P60" s="713">
        <f>SUM(P58:P59)</f>
        <v>-0.4797971999999999</v>
      </c>
    </row>
    <row r="61" spans="6:8" s="392" customFormat="1" ht="15">
      <c r="F61" s="509"/>
      <c r="G61" s="297"/>
      <c r="H61" s="297"/>
    </row>
    <row r="62" spans="6:17" s="392" customFormat="1" ht="15">
      <c r="F62" s="509"/>
      <c r="G62" s="297"/>
      <c r="H62" s="297"/>
      <c r="Q62" s="714" t="str">
        <f>NDPL!$Q$1</f>
        <v>SEPTEMBER-2022</v>
      </c>
    </row>
    <row r="63" spans="6:8" s="392" customFormat="1" ht="15">
      <c r="F63" s="509"/>
      <c r="G63" s="297"/>
      <c r="H63" s="297"/>
    </row>
    <row r="64" spans="6:17" s="392" customFormat="1" ht="15">
      <c r="F64" s="509"/>
      <c r="G64" s="297"/>
      <c r="H64" s="297"/>
      <c r="Q64" s="714"/>
    </row>
    <row r="65" spans="1:16" s="392" customFormat="1" ht="18.75" thickBot="1">
      <c r="A65" s="81" t="s">
        <v>223</v>
      </c>
      <c r="F65" s="509"/>
      <c r="G65" s="715"/>
      <c r="H65" s="715"/>
      <c r="I65" s="42" t="s">
        <v>7</v>
      </c>
      <c r="J65" s="423"/>
      <c r="K65" s="423"/>
      <c r="L65" s="423"/>
      <c r="M65" s="423"/>
      <c r="N65" s="42" t="s">
        <v>356</v>
      </c>
      <c r="O65" s="423"/>
      <c r="P65" s="423"/>
    </row>
    <row r="66" spans="1:17" s="392" customFormat="1" ht="39.75" thickBot="1" thickTop="1">
      <c r="A66" s="441" t="s">
        <v>8</v>
      </c>
      <c r="B66" s="442" t="s">
        <v>9</v>
      </c>
      <c r="C66" s="443" t="s">
        <v>1</v>
      </c>
      <c r="D66" s="443" t="s">
        <v>2</v>
      </c>
      <c r="E66" s="443" t="s">
        <v>3</v>
      </c>
      <c r="F66" s="443" t="s">
        <v>10</v>
      </c>
      <c r="G66" s="441" t="str">
        <f>NDPL!G5</f>
        <v>FINAL READING 30/09/2022</v>
      </c>
      <c r="H66" s="443" t="str">
        <f>NDPL!H5</f>
        <v>INTIAL READING 01/09/2022</v>
      </c>
      <c r="I66" s="443" t="s">
        <v>4</v>
      </c>
      <c r="J66" s="443" t="s">
        <v>5</v>
      </c>
      <c r="K66" s="443" t="s">
        <v>6</v>
      </c>
      <c r="L66" s="441" t="str">
        <f>NDPL!G5</f>
        <v>FINAL READING 30/09/2022</v>
      </c>
      <c r="M66" s="443" t="str">
        <f>NDPL!H5</f>
        <v>INTIAL READING 01/09/2022</v>
      </c>
      <c r="N66" s="443" t="s">
        <v>4</v>
      </c>
      <c r="O66" s="443" t="s">
        <v>5</v>
      </c>
      <c r="P66" s="443" t="s">
        <v>6</v>
      </c>
      <c r="Q66" s="459" t="s">
        <v>271</v>
      </c>
    </row>
    <row r="67" spans="1:16" s="392" customFormat="1" ht="17.25" thickBot="1" thickTop="1">
      <c r="A67" s="710"/>
      <c r="B67" s="716"/>
      <c r="C67" s="710"/>
      <c r="D67" s="710"/>
      <c r="E67" s="710"/>
      <c r="F67" s="717"/>
      <c r="G67" s="710"/>
      <c r="H67" s="710"/>
      <c r="I67" s="710"/>
      <c r="J67" s="710"/>
      <c r="K67" s="710"/>
      <c r="L67" s="710"/>
      <c r="M67" s="710"/>
      <c r="N67" s="710"/>
      <c r="O67" s="710"/>
      <c r="P67" s="710"/>
    </row>
    <row r="68" spans="1:17" s="392" customFormat="1" ht="15.75" customHeight="1" thickTop="1">
      <c r="A68" s="314"/>
      <c r="B68" s="315" t="s">
        <v>116</v>
      </c>
      <c r="C68" s="32"/>
      <c r="D68" s="32"/>
      <c r="E68" s="32"/>
      <c r="F68" s="285"/>
      <c r="G68" s="25"/>
      <c r="H68" s="403"/>
      <c r="I68" s="403"/>
      <c r="J68" s="403"/>
      <c r="K68" s="403"/>
      <c r="L68" s="25"/>
      <c r="M68" s="403"/>
      <c r="N68" s="403"/>
      <c r="O68" s="403"/>
      <c r="P68" s="403"/>
      <c r="Q68" s="465"/>
    </row>
    <row r="69" spans="1:17" s="392" customFormat="1" ht="15.75" customHeight="1">
      <c r="A69" s="316">
        <v>1</v>
      </c>
      <c r="B69" s="317" t="s">
        <v>14</v>
      </c>
      <c r="C69" s="320">
        <v>4864977</v>
      </c>
      <c r="D69" s="36" t="s">
        <v>12</v>
      </c>
      <c r="E69" s="37" t="s">
        <v>306</v>
      </c>
      <c r="F69" s="326">
        <v>-1000</v>
      </c>
      <c r="G69" s="296">
        <v>999979</v>
      </c>
      <c r="H69" s="297">
        <v>1000000</v>
      </c>
      <c r="I69" s="297">
        <f>G69-H69</f>
        <v>-21</v>
      </c>
      <c r="J69" s="297">
        <f>$F69*I69</f>
        <v>21000</v>
      </c>
      <c r="K69" s="297">
        <f>J69/1000000</f>
        <v>0.021</v>
      </c>
      <c r="L69" s="296">
        <v>21</v>
      </c>
      <c r="M69" s="297">
        <v>5</v>
      </c>
      <c r="N69" s="297">
        <f>L69-M69</f>
        <v>16</v>
      </c>
      <c r="O69" s="297">
        <f>$F69*N69</f>
        <v>-16000</v>
      </c>
      <c r="P69" s="297">
        <f>O69/1000000</f>
        <v>-0.016</v>
      </c>
      <c r="Q69" s="406"/>
    </row>
    <row r="70" spans="1:17" s="392" customFormat="1" ht="15.75" customHeight="1">
      <c r="A70" s="316">
        <v>2</v>
      </c>
      <c r="B70" s="317" t="s">
        <v>15</v>
      </c>
      <c r="C70" s="320">
        <v>5295153</v>
      </c>
      <c r="D70" s="36" t="s">
        <v>12</v>
      </c>
      <c r="E70" s="37" t="s">
        <v>306</v>
      </c>
      <c r="F70" s="326">
        <v>-1000</v>
      </c>
      <c r="G70" s="296">
        <v>981144</v>
      </c>
      <c r="H70" s="297">
        <v>981151</v>
      </c>
      <c r="I70" s="297">
        <f>G70-H70</f>
        <v>-7</v>
      </c>
      <c r="J70" s="297">
        <f>$F70*I70</f>
        <v>7000</v>
      </c>
      <c r="K70" s="297">
        <f>J70/1000000</f>
        <v>0.007</v>
      </c>
      <c r="L70" s="296">
        <v>930694</v>
      </c>
      <c r="M70" s="297">
        <v>930656</v>
      </c>
      <c r="N70" s="297">
        <f>L70-M70</f>
        <v>38</v>
      </c>
      <c r="O70" s="297">
        <f>$F70*N70</f>
        <v>-38000</v>
      </c>
      <c r="P70" s="297">
        <f>O70/1000000</f>
        <v>-0.038</v>
      </c>
      <c r="Q70" s="396"/>
    </row>
    <row r="71" spans="1:17" s="392" customFormat="1" ht="15">
      <c r="A71" s="316">
        <v>3</v>
      </c>
      <c r="B71" s="317" t="s">
        <v>16</v>
      </c>
      <c r="C71" s="320">
        <v>5100230</v>
      </c>
      <c r="D71" s="36" t="s">
        <v>12</v>
      </c>
      <c r="E71" s="37" t="s">
        <v>306</v>
      </c>
      <c r="F71" s="326">
        <v>-1000</v>
      </c>
      <c r="G71" s="296">
        <v>999979</v>
      </c>
      <c r="H71" s="297">
        <v>1000000</v>
      </c>
      <c r="I71" s="297">
        <f>G71-H71</f>
        <v>-21</v>
      </c>
      <c r="J71" s="297">
        <f>$F71*I71</f>
        <v>21000</v>
      </c>
      <c r="K71" s="297">
        <f>J71/1000000</f>
        <v>0.021</v>
      </c>
      <c r="L71" s="296">
        <v>999969</v>
      </c>
      <c r="M71" s="297">
        <v>999990</v>
      </c>
      <c r="N71" s="297">
        <f>L71-M71</f>
        <v>-21</v>
      </c>
      <c r="O71" s="297">
        <f>$F71*N71</f>
        <v>21000</v>
      </c>
      <c r="P71" s="297">
        <f>O71/1000000</f>
        <v>0.021</v>
      </c>
      <c r="Q71" s="393"/>
    </row>
    <row r="72" spans="1:17" s="392" customFormat="1" ht="15">
      <c r="A72" s="316">
        <v>4</v>
      </c>
      <c r="B72" s="317" t="s">
        <v>152</v>
      </c>
      <c r="C72" s="320">
        <v>4864812</v>
      </c>
      <c r="D72" s="36" t="s">
        <v>12</v>
      </c>
      <c r="E72" s="37" t="s">
        <v>306</v>
      </c>
      <c r="F72" s="326">
        <v>-1000</v>
      </c>
      <c r="G72" s="296">
        <v>999655</v>
      </c>
      <c r="H72" s="297">
        <v>999813</v>
      </c>
      <c r="I72" s="297">
        <f>G72-H72</f>
        <v>-158</v>
      </c>
      <c r="J72" s="297">
        <f>$F72*I72</f>
        <v>158000</v>
      </c>
      <c r="K72" s="297">
        <f>J72/1000000</f>
        <v>0.158</v>
      </c>
      <c r="L72" s="296">
        <v>999728</v>
      </c>
      <c r="M72" s="297">
        <v>999738</v>
      </c>
      <c r="N72" s="297">
        <f>L72-M72</f>
        <v>-10</v>
      </c>
      <c r="O72" s="297">
        <f>$F72*N72</f>
        <v>10000</v>
      </c>
      <c r="P72" s="297">
        <f>O72/1000000</f>
        <v>0.01</v>
      </c>
      <c r="Q72" s="687"/>
    </row>
    <row r="73" spans="1:17" s="392" customFormat="1" ht="15.75" customHeight="1">
      <c r="A73" s="316"/>
      <c r="B73" s="318" t="s">
        <v>117</v>
      </c>
      <c r="C73" s="320"/>
      <c r="D73" s="40"/>
      <c r="E73" s="40"/>
      <c r="F73" s="326"/>
      <c r="G73" s="296"/>
      <c r="H73" s="297"/>
      <c r="I73" s="409"/>
      <c r="J73" s="409"/>
      <c r="K73" s="409"/>
      <c r="L73" s="296"/>
      <c r="M73" s="297"/>
      <c r="N73" s="409"/>
      <c r="O73" s="409"/>
      <c r="P73" s="409"/>
      <c r="Q73" s="396"/>
    </row>
    <row r="74" spans="1:17" s="392" customFormat="1" ht="15" customHeight="1">
      <c r="A74" s="316">
        <v>5</v>
      </c>
      <c r="B74" s="317" t="s">
        <v>118</v>
      </c>
      <c r="C74" s="320">
        <v>4864978</v>
      </c>
      <c r="D74" s="36" t="s">
        <v>12</v>
      </c>
      <c r="E74" s="37" t="s">
        <v>306</v>
      </c>
      <c r="F74" s="326">
        <v>-1000</v>
      </c>
      <c r="G74" s="296">
        <v>39375</v>
      </c>
      <c r="H74" s="297">
        <v>39295</v>
      </c>
      <c r="I74" s="409">
        <f>G74-H74</f>
        <v>80</v>
      </c>
      <c r="J74" s="409">
        <f>$F74*I74</f>
        <v>-80000</v>
      </c>
      <c r="K74" s="409">
        <f>J74/1000000</f>
        <v>-0.08</v>
      </c>
      <c r="L74" s="296">
        <v>998157</v>
      </c>
      <c r="M74" s="297">
        <v>998013</v>
      </c>
      <c r="N74" s="409">
        <f>L74-M74</f>
        <v>144</v>
      </c>
      <c r="O74" s="409">
        <f>$F74*N74</f>
        <v>-144000</v>
      </c>
      <c r="P74" s="409">
        <f>O74/1000000</f>
        <v>-0.144</v>
      </c>
      <c r="Q74" s="396"/>
    </row>
    <row r="75" spans="1:17" s="392" customFormat="1" ht="15" customHeight="1">
      <c r="A75" s="316">
        <v>6</v>
      </c>
      <c r="B75" s="317" t="s">
        <v>119</v>
      </c>
      <c r="C75" s="320">
        <v>5128466</v>
      </c>
      <c r="D75" s="36" t="s">
        <v>12</v>
      </c>
      <c r="E75" s="37" t="s">
        <v>306</v>
      </c>
      <c r="F75" s="326">
        <v>-500</v>
      </c>
      <c r="G75" s="296">
        <v>17034</v>
      </c>
      <c r="H75" s="297">
        <v>16878</v>
      </c>
      <c r="I75" s="409">
        <f>G75-H75</f>
        <v>156</v>
      </c>
      <c r="J75" s="409">
        <f>$F75*I75</f>
        <v>-78000</v>
      </c>
      <c r="K75" s="409">
        <f>J75/1000000</f>
        <v>-0.078</v>
      </c>
      <c r="L75" s="296">
        <v>645</v>
      </c>
      <c r="M75" s="297">
        <v>455</v>
      </c>
      <c r="N75" s="409">
        <f>L75-M75</f>
        <v>190</v>
      </c>
      <c r="O75" s="409">
        <f>$F75*N75</f>
        <v>-95000</v>
      </c>
      <c r="P75" s="409">
        <f>O75/1000000</f>
        <v>-0.095</v>
      </c>
      <c r="Q75" s="396"/>
    </row>
    <row r="76" spans="1:17" s="392" customFormat="1" ht="15" customHeight="1">
      <c r="A76" s="316">
        <v>7</v>
      </c>
      <c r="B76" s="317" t="s">
        <v>120</v>
      </c>
      <c r="C76" s="320">
        <v>4864973</v>
      </c>
      <c r="D76" s="36" t="s">
        <v>12</v>
      </c>
      <c r="E76" s="37" t="s">
        <v>306</v>
      </c>
      <c r="F76" s="326">
        <v>-1000</v>
      </c>
      <c r="G76" s="296">
        <v>999709</v>
      </c>
      <c r="H76" s="297">
        <v>999794</v>
      </c>
      <c r="I76" s="409">
        <f>G76-H76</f>
        <v>-85</v>
      </c>
      <c r="J76" s="409">
        <f>$F76*I76</f>
        <v>85000</v>
      </c>
      <c r="K76" s="409">
        <f>J76/1000000</f>
        <v>0.085</v>
      </c>
      <c r="L76" s="296">
        <v>999989</v>
      </c>
      <c r="M76" s="297">
        <v>999979</v>
      </c>
      <c r="N76" s="409">
        <f>L76-M76</f>
        <v>10</v>
      </c>
      <c r="O76" s="409">
        <f>$F76*N76</f>
        <v>-10000</v>
      </c>
      <c r="P76" s="409">
        <f>O76/1000000</f>
        <v>-0.01</v>
      </c>
      <c r="Q76" s="396"/>
    </row>
    <row r="77" spans="1:17" s="431" customFormat="1" ht="15" customHeight="1">
      <c r="A77" s="718">
        <v>8</v>
      </c>
      <c r="B77" s="719" t="s">
        <v>121</v>
      </c>
      <c r="C77" s="720">
        <v>5295133</v>
      </c>
      <c r="D77" s="58" t="s">
        <v>12</v>
      </c>
      <c r="E77" s="59" t="s">
        <v>306</v>
      </c>
      <c r="F77" s="326">
        <v>-1000</v>
      </c>
      <c r="G77" s="296">
        <v>9475</v>
      </c>
      <c r="H77" s="297">
        <v>9676</v>
      </c>
      <c r="I77" s="409">
        <f>G77-H77</f>
        <v>-201</v>
      </c>
      <c r="J77" s="409">
        <f>$F77*I77</f>
        <v>201000</v>
      </c>
      <c r="K77" s="409">
        <f>J77/1000000</f>
        <v>0.201</v>
      </c>
      <c r="L77" s="296">
        <v>999422</v>
      </c>
      <c r="M77" s="297">
        <v>999533</v>
      </c>
      <c r="N77" s="409">
        <f>L77-M77</f>
        <v>-111</v>
      </c>
      <c r="O77" s="409">
        <f>$F77*N77</f>
        <v>111000</v>
      </c>
      <c r="P77" s="409">
        <f>O77/1000000</f>
        <v>0.111</v>
      </c>
      <c r="Q77" s="721"/>
    </row>
    <row r="78" spans="1:17" s="392" customFormat="1" ht="15.75" customHeight="1">
      <c r="A78" s="316">
        <v>9</v>
      </c>
      <c r="B78" s="317" t="s">
        <v>122</v>
      </c>
      <c r="C78" s="320">
        <v>4865024</v>
      </c>
      <c r="D78" s="36" t="s">
        <v>12</v>
      </c>
      <c r="E78" s="37" t="s">
        <v>306</v>
      </c>
      <c r="F78" s="326">
        <v>-1000</v>
      </c>
      <c r="G78" s="296">
        <v>802</v>
      </c>
      <c r="H78" s="297">
        <v>854</v>
      </c>
      <c r="I78" s="297">
        <f>G78-H78</f>
        <v>-52</v>
      </c>
      <c r="J78" s="297">
        <f>$F78*I78</f>
        <v>52000</v>
      </c>
      <c r="K78" s="297">
        <f>J78/1000000</f>
        <v>0.052</v>
      </c>
      <c r="L78" s="296">
        <v>21</v>
      </c>
      <c r="M78" s="297">
        <v>8</v>
      </c>
      <c r="N78" s="297">
        <f>L78-M78</f>
        <v>13</v>
      </c>
      <c r="O78" s="297">
        <f>$F78*N78</f>
        <v>-13000</v>
      </c>
      <c r="P78" s="297">
        <f>O78/1000000</f>
        <v>-0.013</v>
      </c>
      <c r="Q78" s="687"/>
    </row>
    <row r="79" spans="1:17" s="392" customFormat="1" ht="15.75" customHeight="1">
      <c r="A79" s="316"/>
      <c r="B79" s="319" t="s">
        <v>123</v>
      </c>
      <c r="C79" s="320"/>
      <c r="D79" s="36"/>
      <c r="E79" s="36"/>
      <c r="F79" s="326"/>
      <c r="G79" s="296"/>
      <c r="H79" s="297"/>
      <c r="I79" s="409"/>
      <c r="J79" s="409"/>
      <c r="K79" s="409"/>
      <c r="L79" s="296"/>
      <c r="M79" s="297"/>
      <c r="N79" s="409"/>
      <c r="O79" s="409"/>
      <c r="P79" s="409"/>
      <c r="Q79" s="396"/>
    </row>
    <row r="80" spans="1:17" s="392" customFormat="1" ht="15.75" customHeight="1">
      <c r="A80" s="316">
        <v>10</v>
      </c>
      <c r="B80" s="317" t="s">
        <v>124</v>
      </c>
      <c r="C80" s="320">
        <v>5295129</v>
      </c>
      <c r="D80" s="36" t="s">
        <v>12</v>
      </c>
      <c r="E80" s="37" t="s">
        <v>306</v>
      </c>
      <c r="F80" s="326">
        <v>-1000</v>
      </c>
      <c r="G80" s="296">
        <v>970610</v>
      </c>
      <c r="H80" s="297">
        <v>970639</v>
      </c>
      <c r="I80" s="409">
        <f>G80-H80</f>
        <v>-29</v>
      </c>
      <c r="J80" s="409">
        <f>$F80*I80</f>
        <v>29000</v>
      </c>
      <c r="K80" s="409">
        <f>J80/1000000</f>
        <v>0.029</v>
      </c>
      <c r="L80" s="296">
        <v>954861</v>
      </c>
      <c r="M80" s="297">
        <v>954901</v>
      </c>
      <c r="N80" s="409">
        <f>L80-M80</f>
        <v>-40</v>
      </c>
      <c r="O80" s="409">
        <f>$F80*N80</f>
        <v>40000</v>
      </c>
      <c r="P80" s="409">
        <f>O80/1000000</f>
        <v>0.04</v>
      </c>
      <c r="Q80" s="396"/>
    </row>
    <row r="81" spans="1:17" s="392" customFormat="1" ht="15.75" customHeight="1">
      <c r="A81" s="316"/>
      <c r="B81" s="317"/>
      <c r="C81" s="320"/>
      <c r="D81" s="36"/>
      <c r="E81" s="37"/>
      <c r="F81" s="326">
        <v>-1000</v>
      </c>
      <c r="G81" s="296">
        <v>991401</v>
      </c>
      <c r="H81" s="297">
        <v>991404</v>
      </c>
      <c r="I81" s="409">
        <f>G81-H81</f>
        <v>-3</v>
      </c>
      <c r="J81" s="409">
        <f>$F81*I81</f>
        <v>3000</v>
      </c>
      <c r="K81" s="409">
        <f>J81/1000000</f>
        <v>0.003</v>
      </c>
      <c r="L81" s="296"/>
      <c r="M81" s="297"/>
      <c r="N81" s="409"/>
      <c r="O81" s="409"/>
      <c r="P81" s="409"/>
      <c r="Q81" s="396"/>
    </row>
    <row r="82" spans="1:17" s="392" customFormat="1" ht="15.75" customHeight="1">
      <c r="A82" s="316">
        <v>11</v>
      </c>
      <c r="B82" s="317" t="s">
        <v>125</v>
      </c>
      <c r="C82" s="320">
        <v>5128429</v>
      </c>
      <c r="D82" s="36" t="s">
        <v>12</v>
      </c>
      <c r="E82" s="37" t="s">
        <v>306</v>
      </c>
      <c r="F82" s="326">
        <v>-1000</v>
      </c>
      <c r="G82" s="296">
        <v>190</v>
      </c>
      <c r="H82" s="297">
        <v>0</v>
      </c>
      <c r="I82" s="409">
        <f>G82-H82</f>
        <v>190</v>
      </c>
      <c r="J82" s="409">
        <f>$F82*I82</f>
        <v>-190000</v>
      </c>
      <c r="K82" s="409">
        <f>J82/1000000</f>
        <v>-0.19</v>
      </c>
      <c r="L82" s="296">
        <v>31</v>
      </c>
      <c r="M82" s="297">
        <v>10</v>
      </c>
      <c r="N82" s="409">
        <f>L82-M82</f>
        <v>21</v>
      </c>
      <c r="O82" s="409">
        <f>$F82*N82</f>
        <v>-21000</v>
      </c>
      <c r="P82" s="409">
        <f>O82/1000000</f>
        <v>-0.021</v>
      </c>
      <c r="Q82" s="406"/>
    </row>
    <row r="83" spans="1:17" s="392" customFormat="1" ht="15.75" customHeight="1">
      <c r="A83" s="316"/>
      <c r="B83" s="318" t="s">
        <v>126</v>
      </c>
      <c r="C83" s="320"/>
      <c r="D83" s="40"/>
      <c r="E83" s="40"/>
      <c r="F83" s="326"/>
      <c r="G83" s="296"/>
      <c r="H83" s="297"/>
      <c r="I83" s="409"/>
      <c r="J83" s="409"/>
      <c r="K83" s="409"/>
      <c r="L83" s="296"/>
      <c r="M83" s="297"/>
      <c r="N83" s="409"/>
      <c r="O83" s="409"/>
      <c r="P83" s="409"/>
      <c r="Q83" s="396"/>
    </row>
    <row r="84" spans="1:17" s="392" customFormat="1" ht="19.5" customHeight="1">
      <c r="A84" s="316">
        <v>12</v>
      </c>
      <c r="B84" s="317" t="s">
        <v>127</v>
      </c>
      <c r="C84" s="320">
        <v>4864838</v>
      </c>
      <c r="D84" s="36" t="s">
        <v>12</v>
      </c>
      <c r="E84" s="37" t="s">
        <v>306</v>
      </c>
      <c r="F84" s="326">
        <v>-5000</v>
      </c>
      <c r="G84" s="296">
        <v>13429</v>
      </c>
      <c r="H84" s="297">
        <v>13245</v>
      </c>
      <c r="I84" s="409">
        <f>G84-H84</f>
        <v>184</v>
      </c>
      <c r="J84" s="409">
        <f>$F84*I84</f>
        <v>-920000</v>
      </c>
      <c r="K84" s="409">
        <f>J84/1000000</f>
        <v>-0.92</v>
      </c>
      <c r="L84" s="296">
        <v>51</v>
      </c>
      <c r="M84" s="297">
        <v>51</v>
      </c>
      <c r="N84" s="409">
        <f>L84-M84</f>
        <v>0</v>
      </c>
      <c r="O84" s="409">
        <f>$F84*N84</f>
        <v>0</v>
      </c>
      <c r="P84" s="409">
        <f>O84/1000000</f>
        <v>0</v>
      </c>
      <c r="Q84" s="405"/>
    </row>
    <row r="85" spans="1:17" s="392" customFormat="1" ht="19.5" customHeight="1">
      <c r="A85" s="316">
        <v>13</v>
      </c>
      <c r="B85" s="317" t="s">
        <v>128</v>
      </c>
      <c r="C85" s="320">
        <v>4864929</v>
      </c>
      <c r="D85" s="36" t="s">
        <v>12</v>
      </c>
      <c r="E85" s="37" t="s">
        <v>306</v>
      </c>
      <c r="F85" s="326">
        <v>-1000</v>
      </c>
      <c r="G85" s="296">
        <v>24354</v>
      </c>
      <c r="H85" s="297">
        <v>23335</v>
      </c>
      <c r="I85" s="297">
        <f>G85-H85</f>
        <v>1019</v>
      </c>
      <c r="J85" s="297">
        <f>$F85*I85</f>
        <v>-1019000</v>
      </c>
      <c r="K85" s="297">
        <f>J85/1000000</f>
        <v>-1.019</v>
      </c>
      <c r="L85" s="296">
        <v>81</v>
      </c>
      <c r="M85" s="297">
        <v>81</v>
      </c>
      <c r="N85" s="297">
        <f>L85-M85</f>
        <v>0</v>
      </c>
      <c r="O85" s="297">
        <f>$F85*N85</f>
        <v>0</v>
      </c>
      <c r="P85" s="297">
        <f>O85/1000000</f>
        <v>0</v>
      </c>
      <c r="Q85" s="405"/>
    </row>
    <row r="86" spans="1:17" s="392" customFormat="1" ht="19.5" customHeight="1">
      <c r="A86" s="316">
        <v>14</v>
      </c>
      <c r="B86" s="317" t="s">
        <v>370</v>
      </c>
      <c r="C86" s="320">
        <v>4864931</v>
      </c>
      <c r="D86" s="36" t="s">
        <v>12</v>
      </c>
      <c r="E86" s="37" t="s">
        <v>306</v>
      </c>
      <c r="F86" s="326">
        <v>-1000</v>
      </c>
      <c r="G86" s="296">
        <v>5524</v>
      </c>
      <c r="H86" s="297">
        <v>5395</v>
      </c>
      <c r="I86" s="297">
        <f>G86-H86</f>
        <v>129</v>
      </c>
      <c r="J86" s="297">
        <f>$F86*I86</f>
        <v>-129000</v>
      </c>
      <c r="K86" s="297">
        <f>J86/1000000</f>
        <v>-0.129</v>
      </c>
      <c r="L86" s="296">
        <v>4</v>
      </c>
      <c r="M86" s="297">
        <v>4</v>
      </c>
      <c r="N86" s="297">
        <f>L86-M86</f>
        <v>0</v>
      </c>
      <c r="O86" s="297">
        <f>$F86*N86</f>
        <v>0</v>
      </c>
      <c r="P86" s="297">
        <f>O86/1000000</f>
        <v>0</v>
      </c>
      <c r="Q86" s="396"/>
    </row>
    <row r="87" spans="1:17" s="426" customFormat="1" ht="15.75" thickBot="1">
      <c r="A87" s="609"/>
      <c r="B87" s="691"/>
      <c r="C87" s="321"/>
      <c r="D87" s="82"/>
      <c r="E87" s="429"/>
      <c r="F87" s="321"/>
      <c r="G87" s="394"/>
      <c r="H87" s="395"/>
      <c r="I87" s="395"/>
      <c r="J87" s="395"/>
      <c r="K87" s="395"/>
      <c r="L87" s="394"/>
      <c r="M87" s="395"/>
      <c r="N87" s="395"/>
      <c r="O87" s="395"/>
      <c r="P87" s="395"/>
      <c r="Q87" s="692"/>
    </row>
    <row r="88" spans="1:17" ht="18.75" thickTop="1">
      <c r="A88" s="392"/>
      <c r="B88" s="265" t="s">
        <v>225</v>
      </c>
      <c r="C88" s="392"/>
      <c r="D88" s="392"/>
      <c r="E88" s="392"/>
      <c r="F88" s="509"/>
      <c r="G88" s="392"/>
      <c r="H88" s="392"/>
      <c r="I88" s="466"/>
      <c r="J88" s="466"/>
      <c r="K88" s="130">
        <f>SUM(K69:K87)</f>
        <v>-1.839</v>
      </c>
      <c r="L88" s="423"/>
      <c r="M88" s="392"/>
      <c r="N88" s="466"/>
      <c r="O88" s="466"/>
      <c r="P88" s="130">
        <f>SUM(P69:P87)</f>
        <v>-0.15500000000000003</v>
      </c>
      <c r="Q88" s="392"/>
    </row>
    <row r="89" spans="2:16" ht="18">
      <c r="B89" s="265"/>
      <c r="F89" s="169"/>
      <c r="I89" s="16"/>
      <c r="J89" s="16"/>
      <c r="K89" s="19"/>
      <c r="L89" s="17"/>
      <c r="N89" s="16"/>
      <c r="O89" s="16"/>
      <c r="P89" s="266"/>
    </row>
    <row r="90" spans="2:16" ht="18">
      <c r="B90" s="265" t="s">
        <v>134</v>
      </c>
      <c r="F90" s="169"/>
      <c r="I90" s="16"/>
      <c r="J90" s="16"/>
      <c r="K90" s="313">
        <f>SUM(K88:K89)</f>
        <v>-1.839</v>
      </c>
      <c r="L90" s="17"/>
      <c r="N90" s="16"/>
      <c r="O90" s="16"/>
      <c r="P90" s="313">
        <f>SUM(P88:P89)</f>
        <v>-0.15500000000000003</v>
      </c>
    </row>
    <row r="91" spans="6:16" ht="15">
      <c r="F91" s="169"/>
      <c r="I91" s="16"/>
      <c r="J91" s="16"/>
      <c r="K91" s="19"/>
      <c r="L91" s="17"/>
      <c r="N91" s="16"/>
      <c r="O91" s="16"/>
      <c r="P91" s="19"/>
    </row>
    <row r="92" spans="6:16" ht="15">
      <c r="F92" s="169"/>
      <c r="I92" s="16"/>
      <c r="J92" s="16"/>
      <c r="K92" s="19"/>
      <c r="L92" s="17"/>
      <c r="N92" s="16"/>
      <c r="O92" s="16"/>
      <c r="P92" s="19"/>
    </row>
    <row r="93" spans="6:18" ht="15">
      <c r="F93" s="169"/>
      <c r="I93" s="16"/>
      <c r="J93" s="16"/>
      <c r="K93" s="19"/>
      <c r="L93" s="17"/>
      <c r="N93" s="16"/>
      <c r="O93" s="16"/>
      <c r="P93" s="19"/>
      <c r="Q93" s="224" t="str">
        <f>NDPL!Q1</f>
        <v>SEPTEMBER-2022</v>
      </c>
      <c r="R93" s="224"/>
    </row>
    <row r="94" spans="1:16" ht="18.75" thickBot="1">
      <c r="A94" s="274" t="s">
        <v>224</v>
      </c>
      <c r="F94" s="169"/>
      <c r="G94" s="6"/>
      <c r="H94" s="6"/>
      <c r="I94" s="42" t="s">
        <v>7</v>
      </c>
      <c r="J94" s="17"/>
      <c r="K94" s="17"/>
      <c r="L94" s="17"/>
      <c r="M94" s="17"/>
      <c r="N94" s="42" t="s">
        <v>356</v>
      </c>
      <c r="O94" s="17"/>
      <c r="P94" s="17"/>
    </row>
    <row r="95" spans="1:17" ht="48" customHeight="1" thickBot="1" thickTop="1">
      <c r="A95" s="31" t="s">
        <v>8</v>
      </c>
      <c r="B95" s="28" t="s">
        <v>9</v>
      </c>
      <c r="C95" s="29" t="s">
        <v>1</v>
      </c>
      <c r="D95" s="29" t="s">
        <v>2</v>
      </c>
      <c r="E95" s="29" t="s">
        <v>3</v>
      </c>
      <c r="F95" s="29" t="s">
        <v>10</v>
      </c>
      <c r="G95" s="31" t="str">
        <f>NDPL!G5</f>
        <v>FINAL READING 30/09/2022</v>
      </c>
      <c r="H95" s="29" t="str">
        <f>NDPL!H5</f>
        <v>INTIAL READING 01/09/2022</v>
      </c>
      <c r="I95" s="29" t="s">
        <v>4</v>
      </c>
      <c r="J95" s="29" t="s">
        <v>5</v>
      </c>
      <c r="K95" s="29" t="s">
        <v>6</v>
      </c>
      <c r="L95" s="31" t="str">
        <f>NDPL!G5</f>
        <v>FINAL READING 30/09/2022</v>
      </c>
      <c r="M95" s="29" t="str">
        <f>NDPL!H5</f>
        <v>INTIAL READING 01/09/2022</v>
      </c>
      <c r="N95" s="29" t="s">
        <v>4</v>
      </c>
      <c r="O95" s="29" t="s">
        <v>5</v>
      </c>
      <c r="P95" s="29" t="s">
        <v>6</v>
      </c>
      <c r="Q95" s="30" t="s">
        <v>271</v>
      </c>
    </row>
    <row r="96" spans="1:16" ht="17.25" thickBot="1" thickTop="1">
      <c r="A96" s="5"/>
      <c r="B96" s="39"/>
      <c r="C96" s="4"/>
      <c r="D96" s="4"/>
      <c r="E96" s="4"/>
      <c r="F96" s="286"/>
      <c r="G96" s="4"/>
      <c r="H96" s="4"/>
      <c r="I96" s="4"/>
      <c r="J96" s="4"/>
      <c r="K96" s="4"/>
      <c r="L96" s="18"/>
      <c r="M96" s="4"/>
      <c r="N96" s="4"/>
      <c r="O96" s="4"/>
      <c r="P96" s="4"/>
    </row>
    <row r="97" spans="1:17" ht="15.75" customHeight="1" thickTop="1">
      <c r="A97" s="314"/>
      <c r="B97" s="323" t="s">
        <v>30</v>
      </c>
      <c r="C97" s="324"/>
      <c r="D97" s="76"/>
      <c r="E97" s="83"/>
      <c r="F97" s="287"/>
      <c r="G97" s="27"/>
      <c r="H97" s="23"/>
      <c r="I97" s="24"/>
      <c r="J97" s="24"/>
      <c r="K97" s="24"/>
      <c r="L97" s="22"/>
      <c r="M97" s="23"/>
      <c r="N97" s="24"/>
      <c r="O97" s="24"/>
      <c r="P97" s="24"/>
      <c r="Q97" s="127"/>
    </row>
    <row r="98" spans="1:17" s="392" customFormat="1" ht="15.75" customHeight="1">
      <c r="A98" s="316">
        <v>1</v>
      </c>
      <c r="B98" s="317" t="s">
        <v>31</v>
      </c>
      <c r="C98" s="320">
        <v>4864791</v>
      </c>
      <c r="D98" s="400" t="s">
        <v>12</v>
      </c>
      <c r="E98" s="401" t="s">
        <v>306</v>
      </c>
      <c r="F98" s="326">
        <v>-266.67</v>
      </c>
      <c r="G98" s="296">
        <v>993282</v>
      </c>
      <c r="H98" s="297">
        <v>993263</v>
      </c>
      <c r="I98" s="244">
        <f>G98-H98</f>
        <v>19</v>
      </c>
      <c r="J98" s="244">
        <f>$F98*I98</f>
        <v>-5066.7300000000005</v>
      </c>
      <c r="K98" s="244">
        <f>J98/1000000</f>
        <v>-0.00506673</v>
      </c>
      <c r="L98" s="296">
        <v>378</v>
      </c>
      <c r="M98" s="297">
        <v>376</v>
      </c>
      <c r="N98" s="244">
        <f>L98-M98</f>
        <v>2</v>
      </c>
      <c r="O98" s="244">
        <f>$F98*N98</f>
        <v>-533.34</v>
      </c>
      <c r="P98" s="244">
        <f>O98/1000000</f>
        <v>-0.00053334</v>
      </c>
      <c r="Q98" s="419"/>
    </row>
    <row r="99" spans="1:17" s="392" customFormat="1" ht="15.75" customHeight="1">
      <c r="A99" s="316">
        <v>2</v>
      </c>
      <c r="B99" s="317" t="s">
        <v>32</v>
      </c>
      <c r="C99" s="320">
        <v>4864867</v>
      </c>
      <c r="D99" s="36" t="s">
        <v>12</v>
      </c>
      <c r="E99" s="37" t="s">
        <v>306</v>
      </c>
      <c r="F99" s="326">
        <v>-500</v>
      </c>
      <c r="G99" s="296">
        <v>2200</v>
      </c>
      <c r="H99" s="297">
        <v>2200</v>
      </c>
      <c r="I99" s="244">
        <f>G99-H99</f>
        <v>0</v>
      </c>
      <c r="J99" s="244">
        <f>$F99*I99</f>
        <v>0</v>
      </c>
      <c r="K99" s="244">
        <f>J99/1000000</f>
        <v>0</v>
      </c>
      <c r="L99" s="296">
        <v>2185</v>
      </c>
      <c r="M99" s="297">
        <v>2114</v>
      </c>
      <c r="N99" s="297">
        <f>L99-M99</f>
        <v>71</v>
      </c>
      <c r="O99" s="297">
        <f>$F99*N99</f>
        <v>-35500</v>
      </c>
      <c r="P99" s="297">
        <f>O99/1000000</f>
        <v>-0.0355</v>
      </c>
      <c r="Q99" s="396"/>
    </row>
    <row r="100" spans="1:17" s="392" customFormat="1" ht="15.75" customHeight="1">
      <c r="A100" s="316"/>
      <c r="B100" s="319" t="s">
        <v>335</v>
      </c>
      <c r="C100" s="320"/>
      <c r="D100" s="36"/>
      <c r="E100" s="37"/>
      <c r="F100" s="326"/>
      <c r="G100" s="296"/>
      <c r="H100" s="297"/>
      <c r="I100" s="244"/>
      <c r="J100" s="244"/>
      <c r="K100" s="244"/>
      <c r="L100" s="296"/>
      <c r="M100" s="297"/>
      <c r="N100" s="297"/>
      <c r="O100" s="297"/>
      <c r="P100" s="297"/>
      <c r="Q100" s="396"/>
    </row>
    <row r="101" spans="1:17" s="392" customFormat="1" ht="15">
      <c r="A101" s="316">
        <v>3</v>
      </c>
      <c r="B101" s="284" t="s">
        <v>103</v>
      </c>
      <c r="C101" s="320">
        <v>4865107</v>
      </c>
      <c r="D101" s="40" t="s">
        <v>12</v>
      </c>
      <c r="E101" s="37" t="s">
        <v>306</v>
      </c>
      <c r="F101" s="326">
        <v>-266.66</v>
      </c>
      <c r="G101" s="296">
        <v>1372</v>
      </c>
      <c r="H101" s="297">
        <v>1429</v>
      </c>
      <c r="I101" s="244">
        <f aca="true" t="shared" si="12" ref="I101:I110">G101-H101</f>
        <v>-57</v>
      </c>
      <c r="J101" s="244">
        <f aca="true" t="shared" si="13" ref="J101:J109">$F101*I101</f>
        <v>15199.62</v>
      </c>
      <c r="K101" s="244">
        <f aca="true" t="shared" si="14" ref="K101:K109">J101/1000000</f>
        <v>0.01519962</v>
      </c>
      <c r="L101" s="296">
        <v>2245</v>
      </c>
      <c r="M101" s="297">
        <v>2245</v>
      </c>
      <c r="N101" s="297">
        <f aca="true" t="shared" si="15" ref="N101:N110">L101-M101</f>
        <v>0</v>
      </c>
      <c r="O101" s="297">
        <f aca="true" t="shared" si="16" ref="O101:O109">$F101*N101</f>
        <v>0</v>
      </c>
      <c r="P101" s="297">
        <f aca="true" t="shared" si="17" ref="P101:P109">O101/1000000</f>
        <v>0</v>
      </c>
      <c r="Q101" s="420"/>
    </row>
    <row r="102" spans="1:17" s="392" customFormat="1" ht="15.75" customHeight="1">
      <c r="A102" s="316">
        <v>4</v>
      </c>
      <c r="B102" s="317" t="s">
        <v>104</v>
      </c>
      <c r="C102" s="320">
        <v>4865150</v>
      </c>
      <c r="D102" s="36" t="s">
        <v>12</v>
      </c>
      <c r="E102" s="37" t="s">
        <v>306</v>
      </c>
      <c r="F102" s="326">
        <v>-400</v>
      </c>
      <c r="G102" s="296">
        <v>3205</v>
      </c>
      <c r="H102" s="297">
        <v>1634</v>
      </c>
      <c r="I102" s="244">
        <f>G102-H102</f>
        <v>1571</v>
      </c>
      <c r="J102" s="244">
        <f>$F102*I102</f>
        <v>-628400</v>
      </c>
      <c r="K102" s="244">
        <f>J102/1000000</f>
        <v>-0.6284</v>
      </c>
      <c r="L102" s="296">
        <v>23</v>
      </c>
      <c r="M102" s="297">
        <v>23</v>
      </c>
      <c r="N102" s="297">
        <f>L102-M102</f>
        <v>0</v>
      </c>
      <c r="O102" s="297">
        <f>$F102*N102</f>
        <v>0</v>
      </c>
      <c r="P102" s="297">
        <f>O102/1000000</f>
        <v>0</v>
      </c>
      <c r="Q102" s="396"/>
    </row>
    <row r="103" spans="1:17" s="392" customFormat="1" ht="15">
      <c r="A103" s="316">
        <v>5</v>
      </c>
      <c r="B103" s="317" t="s">
        <v>105</v>
      </c>
      <c r="C103" s="320">
        <v>4865136</v>
      </c>
      <c r="D103" s="36" t="s">
        <v>12</v>
      </c>
      <c r="E103" s="37" t="s">
        <v>306</v>
      </c>
      <c r="F103" s="326">
        <v>-200</v>
      </c>
      <c r="G103" s="296">
        <v>977580</v>
      </c>
      <c r="H103" s="297">
        <v>977893</v>
      </c>
      <c r="I103" s="244">
        <f t="shared" si="12"/>
        <v>-313</v>
      </c>
      <c r="J103" s="244">
        <f t="shared" si="13"/>
        <v>62600</v>
      </c>
      <c r="K103" s="244">
        <f t="shared" si="14"/>
        <v>0.0626</v>
      </c>
      <c r="L103" s="296">
        <v>999384</v>
      </c>
      <c r="M103" s="297">
        <v>999384</v>
      </c>
      <c r="N103" s="297">
        <f t="shared" si="15"/>
        <v>0</v>
      </c>
      <c r="O103" s="297">
        <f t="shared" si="16"/>
        <v>0</v>
      </c>
      <c r="P103" s="297">
        <f t="shared" si="17"/>
        <v>0</v>
      </c>
      <c r="Q103" s="678"/>
    </row>
    <row r="104" spans="1:17" s="392" customFormat="1" ht="15">
      <c r="A104" s="316">
        <v>6</v>
      </c>
      <c r="B104" s="317" t="s">
        <v>106</v>
      </c>
      <c r="C104" s="320">
        <v>4865172</v>
      </c>
      <c r="D104" s="36" t="s">
        <v>12</v>
      </c>
      <c r="E104" s="37" t="s">
        <v>306</v>
      </c>
      <c r="F104" s="326">
        <v>-1000</v>
      </c>
      <c r="G104" s="296">
        <v>1325</v>
      </c>
      <c r="H104" s="297">
        <v>1392</v>
      </c>
      <c r="I104" s="244">
        <f>G104-H104</f>
        <v>-67</v>
      </c>
      <c r="J104" s="244">
        <f>$F104*I104</f>
        <v>67000</v>
      </c>
      <c r="K104" s="244">
        <f>J104/1000000</f>
        <v>0.067</v>
      </c>
      <c r="L104" s="296">
        <v>390</v>
      </c>
      <c r="M104" s="297">
        <v>390</v>
      </c>
      <c r="N104" s="297">
        <f>L104-M104</f>
        <v>0</v>
      </c>
      <c r="O104" s="297">
        <f>$F104*N104</f>
        <v>0</v>
      </c>
      <c r="P104" s="297">
        <f>O104/1000000</f>
        <v>0</v>
      </c>
      <c r="Q104" s="602"/>
    </row>
    <row r="105" spans="1:17" s="392" customFormat="1" ht="15">
      <c r="A105" s="316">
        <v>7</v>
      </c>
      <c r="B105" s="317" t="s">
        <v>107</v>
      </c>
      <c r="C105" s="320">
        <v>4864968</v>
      </c>
      <c r="D105" s="36" t="s">
        <v>12</v>
      </c>
      <c r="E105" s="37" t="s">
        <v>306</v>
      </c>
      <c r="F105" s="326">
        <v>-800</v>
      </c>
      <c r="G105" s="296">
        <v>3673</v>
      </c>
      <c r="H105" s="297">
        <v>3639</v>
      </c>
      <c r="I105" s="244">
        <f t="shared" si="12"/>
        <v>34</v>
      </c>
      <c r="J105" s="244">
        <f t="shared" si="13"/>
        <v>-27200</v>
      </c>
      <c r="K105" s="244">
        <f t="shared" si="14"/>
        <v>-0.0272</v>
      </c>
      <c r="L105" s="296">
        <v>4728</v>
      </c>
      <c r="M105" s="297">
        <v>4672</v>
      </c>
      <c r="N105" s="297">
        <f t="shared" si="15"/>
        <v>56</v>
      </c>
      <c r="O105" s="297">
        <f t="shared" si="16"/>
        <v>-44800</v>
      </c>
      <c r="P105" s="297">
        <f t="shared" si="17"/>
        <v>-0.0448</v>
      </c>
      <c r="Q105" s="405"/>
    </row>
    <row r="106" spans="1:17" s="392" customFormat="1" ht="15.75" customHeight="1">
      <c r="A106" s="316">
        <v>8</v>
      </c>
      <c r="B106" s="317" t="s">
        <v>331</v>
      </c>
      <c r="C106" s="320">
        <v>4865004</v>
      </c>
      <c r="D106" s="36" t="s">
        <v>12</v>
      </c>
      <c r="E106" s="37" t="s">
        <v>306</v>
      </c>
      <c r="F106" s="326">
        <v>-800</v>
      </c>
      <c r="G106" s="296">
        <v>2133</v>
      </c>
      <c r="H106" s="297">
        <v>2158</v>
      </c>
      <c r="I106" s="244">
        <f t="shared" si="12"/>
        <v>-25</v>
      </c>
      <c r="J106" s="244">
        <f t="shared" si="13"/>
        <v>20000</v>
      </c>
      <c r="K106" s="244">
        <f t="shared" si="14"/>
        <v>0.02</v>
      </c>
      <c r="L106" s="296">
        <v>1667</v>
      </c>
      <c r="M106" s="297">
        <v>1675</v>
      </c>
      <c r="N106" s="297">
        <f t="shared" si="15"/>
        <v>-8</v>
      </c>
      <c r="O106" s="297">
        <f t="shared" si="16"/>
        <v>6400</v>
      </c>
      <c r="P106" s="297">
        <f t="shared" si="17"/>
        <v>0.0064</v>
      </c>
      <c r="Q106" s="420"/>
    </row>
    <row r="107" spans="1:17" s="392" customFormat="1" ht="15.75" customHeight="1">
      <c r="A107" s="316">
        <v>9</v>
      </c>
      <c r="B107" s="317" t="s">
        <v>353</v>
      </c>
      <c r="C107" s="320">
        <v>4865050</v>
      </c>
      <c r="D107" s="36" t="s">
        <v>12</v>
      </c>
      <c r="E107" s="37" t="s">
        <v>306</v>
      </c>
      <c r="F107" s="326">
        <v>-800</v>
      </c>
      <c r="G107" s="243">
        <v>982119</v>
      </c>
      <c r="H107" s="244">
        <v>982119</v>
      </c>
      <c r="I107" s="391">
        <f t="shared" si="12"/>
        <v>0</v>
      </c>
      <c r="J107" s="391">
        <f>$F107*I107</f>
        <v>0</v>
      </c>
      <c r="K107" s="391">
        <f>J107/1000000</f>
        <v>0</v>
      </c>
      <c r="L107" s="243">
        <v>998603</v>
      </c>
      <c r="M107" s="244">
        <v>998603</v>
      </c>
      <c r="N107" s="250">
        <f t="shared" si="15"/>
        <v>0</v>
      </c>
      <c r="O107" s="250">
        <f>$F107*N107</f>
        <v>0</v>
      </c>
      <c r="P107" s="250">
        <f>O107/1000000</f>
        <v>0</v>
      </c>
      <c r="Q107" s="396"/>
    </row>
    <row r="108" spans="1:17" s="392" customFormat="1" ht="15.75" customHeight="1">
      <c r="A108" s="316">
        <v>10</v>
      </c>
      <c r="B108" s="317" t="s">
        <v>352</v>
      </c>
      <c r="C108" s="320">
        <v>4864998</v>
      </c>
      <c r="D108" s="36" t="s">
        <v>12</v>
      </c>
      <c r="E108" s="37" t="s">
        <v>306</v>
      </c>
      <c r="F108" s="326">
        <v>-800</v>
      </c>
      <c r="G108" s="243">
        <v>950267</v>
      </c>
      <c r="H108" s="244">
        <v>950267</v>
      </c>
      <c r="I108" s="391">
        <f t="shared" si="12"/>
        <v>0</v>
      </c>
      <c r="J108" s="391">
        <f>$F108*I108</f>
        <v>0</v>
      </c>
      <c r="K108" s="391">
        <f>J108/1000000</f>
        <v>0</v>
      </c>
      <c r="L108" s="243">
        <v>979419</v>
      </c>
      <c r="M108" s="244">
        <v>979419</v>
      </c>
      <c r="N108" s="250">
        <f t="shared" si="15"/>
        <v>0</v>
      </c>
      <c r="O108" s="250">
        <f>$F108*N108</f>
        <v>0</v>
      </c>
      <c r="P108" s="250">
        <f>O108/1000000</f>
        <v>0</v>
      </c>
      <c r="Q108" s="396"/>
    </row>
    <row r="109" spans="1:17" s="392" customFormat="1" ht="15.75" customHeight="1">
      <c r="A109" s="316">
        <v>11</v>
      </c>
      <c r="B109" s="317" t="s">
        <v>346</v>
      </c>
      <c r="C109" s="320">
        <v>4864993</v>
      </c>
      <c r="D109" s="142" t="s">
        <v>12</v>
      </c>
      <c r="E109" s="226" t="s">
        <v>306</v>
      </c>
      <c r="F109" s="326">
        <v>-800</v>
      </c>
      <c r="G109" s="296">
        <v>945742</v>
      </c>
      <c r="H109" s="297">
        <v>946117</v>
      </c>
      <c r="I109" s="244">
        <f t="shared" si="12"/>
        <v>-375</v>
      </c>
      <c r="J109" s="244">
        <f t="shared" si="13"/>
        <v>300000</v>
      </c>
      <c r="K109" s="244">
        <f t="shared" si="14"/>
        <v>0.3</v>
      </c>
      <c r="L109" s="296">
        <v>988578</v>
      </c>
      <c r="M109" s="297">
        <v>988615</v>
      </c>
      <c r="N109" s="297">
        <f t="shared" si="15"/>
        <v>-37</v>
      </c>
      <c r="O109" s="297">
        <f t="shared" si="16"/>
        <v>29600</v>
      </c>
      <c r="P109" s="297">
        <f t="shared" si="17"/>
        <v>0.0296</v>
      </c>
      <c r="Q109" s="397"/>
    </row>
    <row r="110" spans="1:17" s="392" customFormat="1" ht="15.75" customHeight="1">
      <c r="A110" s="316">
        <v>12</v>
      </c>
      <c r="B110" s="317" t="s">
        <v>388</v>
      </c>
      <c r="C110" s="320">
        <v>5128403</v>
      </c>
      <c r="D110" s="142" t="s">
        <v>12</v>
      </c>
      <c r="E110" s="226" t="s">
        <v>306</v>
      </c>
      <c r="F110" s="326">
        <v>-2000</v>
      </c>
      <c r="G110" s="243">
        <v>992544</v>
      </c>
      <c r="H110" s="244">
        <v>992544</v>
      </c>
      <c r="I110" s="244">
        <f t="shared" si="12"/>
        <v>0</v>
      </c>
      <c r="J110" s="244">
        <f>$F110*I110</f>
        <v>0</v>
      </c>
      <c r="K110" s="244">
        <f>J110/1000000</f>
        <v>0</v>
      </c>
      <c r="L110" s="243">
        <v>999180</v>
      </c>
      <c r="M110" s="244">
        <v>999180</v>
      </c>
      <c r="N110" s="244">
        <f t="shared" si="15"/>
        <v>0</v>
      </c>
      <c r="O110" s="244">
        <f>$F110*N110</f>
        <v>0</v>
      </c>
      <c r="P110" s="244">
        <f>O110/1000000</f>
        <v>0</v>
      </c>
      <c r="Q110" s="421"/>
    </row>
    <row r="111" spans="1:17" s="392" customFormat="1" ht="15.75" customHeight="1">
      <c r="A111" s="316"/>
      <c r="B111" s="318" t="s">
        <v>336</v>
      </c>
      <c r="C111" s="320"/>
      <c r="D111" s="40"/>
      <c r="E111" s="40"/>
      <c r="F111" s="326"/>
      <c r="G111" s="296"/>
      <c r="H111" s="297"/>
      <c r="I111" s="244"/>
      <c r="J111" s="244"/>
      <c r="K111" s="244"/>
      <c r="L111" s="296"/>
      <c r="M111" s="297"/>
      <c r="N111" s="297"/>
      <c r="O111" s="297"/>
      <c r="P111" s="297"/>
      <c r="Q111" s="396"/>
    </row>
    <row r="112" spans="1:17" s="392" customFormat="1" ht="15.75" customHeight="1">
      <c r="A112" s="316">
        <v>13</v>
      </c>
      <c r="B112" s="317" t="s">
        <v>108</v>
      </c>
      <c r="C112" s="320">
        <v>4864949</v>
      </c>
      <c r="D112" s="36" t="s">
        <v>12</v>
      </c>
      <c r="E112" s="37" t="s">
        <v>306</v>
      </c>
      <c r="F112" s="326">
        <v>-2000</v>
      </c>
      <c r="G112" s="296">
        <v>986837</v>
      </c>
      <c r="H112" s="297">
        <v>986967</v>
      </c>
      <c r="I112" s="244">
        <f>G112-H112</f>
        <v>-130</v>
      </c>
      <c r="J112" s="244">
        <f>$F112*I112</f>
        <v>260000</v>
      </c>
      <c r="K112" s="244">
        <f>J112/1000000</f>
        <v>0.26</v>
      </c>
      <c r="L112" s="296">
        <v>998523</v>
      </c>
      <c r="M112" s="297">
        <v>998544</v>
      </c>
      <c r="N112" s="297">
        <f>L112-M112</f>
        <v>-21</v>
      </c>
      <c r="O112" s="297">
        <f>$F112*N112</f>
        <v>42000</v>
      </c>
      <c r="P112" s="297">
        <f>O112/1000000</f>
        <v>0.042</v>
      </c>
      <c r="Q112" s="406"/>
    </row>
    <row r="113" spans="1:17" s="392" customFormat="1" ht="15.75" customHeight="1">
      <c r="A113" s="316"/>
      <c r="B113" s="319" t="s">
        <v>109</v>
      </c>
      <c r="C113" s="320"/>
      <c r="D113" s="36"/>
      <c r="E113" s="36"/>
      <c r="F113" s="326"/>
      <c r="G113" s="296"/>
      <c r="H113" s="297"/>
      <c r="I113" s="244"/>
      <c r="J113" s="244"/>
      <c r="K113" s="244"/>
      <c r="L113" s="296"/>
      <c r="M113" s="297"/>
      <c r="N113" s="297"/>
      <c r="O113" s="297"/>
      <c r="P113" s="297"/>
      <c r="Q113" s="396"/>
    </row>
    <row r="114" spans="1:17" s="392" customFormat="1" ht="15.75" customHeight="1">
      <c r="A114" s="316">
        <v>14</v>
      </c>
      <c r="B114" s="284" t="s">
        <v>42</v>
      </c>
      <c r="C114" s="320">
        <v>4864843</v>
      </c>
      <c r="D114" s="40" t="s">
        <v>12</v>
      </c>
      <c r="E114" s="37" t="s">
        <v>306</v>
      </c>
      <c r="F114" s="326">
        <v>-1000</v>
      </c>
      <c r="G114" s="296">
        <v>998038</v>
      </c>
      <c r="H114" s="297">
        <v>998070</v>
      </c>
      <c r="I114" s="244">
        <f>G114-H114</f>
        <v>-32</v>
      </c>
      <c r="J114" s="244">
        <f>$F114*I114</f>
        <v>32000</v>
      </c>
      <c r="K114" s="244">
        <f>J114/1000000</f>
        <v>0.032</v>
      </c>
      <c r="L114" s="296">
        <v>24786</v>
      </c>
      <c r="M114" s="297">
        <v>24806</v>
      </c>
      <c r="N114" s="297">
        <f>L114-M114</f>
        <v>-20</v>
      </c>
      <c r="O114" s="297">
        <f>$F114*N114</f>
        <v>20000</v>
      </c>
      <c r="P114" s="297">
        <f>O114/1000000</f>
        <v>0.02</v>
      </c>
      <c r="Q114" s="396"/>
    </row>
    <row r="115" spans="1:17" s="392" customFormat="1" ht="15.75" customHeight="1">
      <c r="A115" s="316"/>
      <c r="B115" s="319" t="s">
        <v>43</v>
      </c>
      <c r="C115" s="320"/>
      <c r="D115" s="36"/>
      <c r="E115" s="36"/>
      <c r="F115" s="326"/>
      <c r="G115" s="296"/>
      <c r="H115" s="297"/>
      <c r="I115" s="244"/>
      <c r="J115" s="244"/>
      <c r="K115" s="244"/>
      <c r="L115" s="296"/>
      <c r="M115" s="297"/>
      <c r="N115" s="297"/>
      <c r="O115" s="297"/>
      <c r="P115" s="297"/>
      <c r="Q115" s="396"/>
    </row>
    <row r="116" spans="1:17" s="392" customFormat="1" ht="15.75" customHeight="1">
      <c r="A116" s="316">
        <v>15</v>
      </c>
      <c r="B116" s="317" t="s">
        <v>76</v>
      </c>
      <c r="C116" s="320">
        <v>5295200</v>
      </c>
      <c r="D116" s="36" t="s">
        <v>12</v>
      </c>
      <c r="E116" s="37" t="s">
        <v>306</v>
      </c>
      <c r="F116" s="326">
        <v>-100</v>
      </c>
      <c r="G116" s="296">
        <v>998049</v>
      </c>
      <c r="H116" s="297">
        <v>998049</v>
      </c>
      <c r="I116" s="244">
        <f>G116-H116</f>
        <v>0</v>
      </c>
      <c r="J116" s="244">
        <f>$F116*I116</f>
        <v>0</v>
      </c>
      <c r="K116" s="244">
        <f>J116/1000000</f>
        <v>0</v>
      </c>
      <c r="L116" s="296">
        <v>999841</v>
      </c>
      <c r="M116" s="297">
        <v>999841</v>
      </c>
      <c r="N116" s="297">
        <f>L116-M116</f>
        <v>0</v>
      </c>
      <c r="O116" s="297">
        <f>$F116*N116</f>
        <v>0</v>
      </c>
      <c r="P116" s="297">
        <f>O116/1000000</f>
        <v>0</v>
      </c>
      <c r="Q116" s="396"/>
    </row>
    <row r="117" spans="1:17" ht="15.75" customHeight="1">
      <c r="A117" s="316"/>
      <c r="B117" s="318" t="s">
        <v>46</v>
      </c>
      <c r="C117" s="304"/>
      <c r="D117" s="40"/>
      <c r="E117" s="40"/>
      <c r="F117" s="326"/>
      <c r="G117" s="296"/>
      <c r="H117" s="297"/>
      <c r="I117" s="345"/>
      <c r="J117" s="345"/>
      <c r="K117" s="343"/>
      <c r="L117" s="296"/>
      <c r="M117" s="297"/>
      <c r="N117" s="344"/>
      <c r="O117" s="344"/>
      <c r="P117" s="295"/>
      <c r="Q117" s="162"/>
    </row>
    <row r="118" spans="1:17" ht="15.75" customHeight="1">
      <c r="A118" s="316"/>
      <c r="B118" s="318" t="s">
        <v>47</v>
      </c>
      <c r="C118" s="304"/>
      <c r="D118" s="40"/>
      <c r="E118" s="40"/>
      <c r="F118" s="326"/>
      <c r="G118" s="296"/>
      <c r="H118" s="297"/>
      <c r="I118" s="345"/>
      <c r="J118" s="345"/>
      <c r="K118" s="343"/>
      <c r="L118" s="296"/>
      <c r="M118" s="297"/>
      <c r="N118" s="344"/>
      <c r="O118" s="344"/>
      <c r="P118" s="295"/>
      <c r="Q118" s="162"/>
    </row>
    <row r="119" spans="1:17" ht="15.75" customHeight="1">
      <c r="A119" s="322"/>
      <c r="B119" s="325" t="s">
        <v>60</v>
      </c>
      <c r="C119" s="320"/>
      <c r="D119" s="40"/>
      <c r="E119" s="40"/>
      <c r="F119" s="326"/>
      <c r="G119" s="296"/>
      <c r="H119" s="297"/>
      <c r="I119" s="343"/>
      <c r="J119" s="343"/>
      <c r="K119" s="343"/>
      <c r="L119" s="296"/>
      <c r="M119" s="297"/>
      <c r="N119" s="295"/>
      <c r="O119" s="295"/>
      <c r="P119" s="295"/>
      <c r="Q119" s="162"/>
    </row>
    <row r="120" spans="1:17" s="392" customFormat="1" ht="17.25" customHeight="1">
      <c r="A120" s="316">
        <v>16</v>
      </c>
      <c r="B120" s="430" t="s">
        <v>61</v>
      </c>
      <c r="C120" s="320">
        <v>4865088</v>
      </c>
      <c r="D120" s="36" t="s">
        <v>12</v>
      </c>
      <c r="E120" s="37" t="s">
        <v>306</v>
      </c>
      <c r="F120" s="326">
        <v>-166.66</v>
      </c>
      <c r="G120" s="296">
        <v>1412</v>
      </c>
      <c r="H120" s="297">
        <v>1412</v>
      </c>
      <c r="I120" s="244">
        <f>G120-H120</f>
        <v>0</v>
      </c>
      <c r="J120" s="244">
        <f>$F120*I120</f>
        <v>0</v>
      </c>
      <c r="K120" s="244">
        <f>J120/1000000</f>
        <v>0</v>
      </c>
      <c r="L120" s="296">
        <v>7172</v>
      </c>
      <c r="M120" s="297">
        <v>7172</v>
      </c>
      <c r="N120" s="297">
        <f>L120-M120</f>
        <v>0</v>
      </c>
      <c r="O120" s="297">
        <f>$F120*N120</f>
        <v>0</v>
      </c>
      <c r="P120" s="297">
        <f>O120/1000000</f>
        <v>0</v>
      </c>
      <c r="Q120" s="420"/>
    </row>
    <row r="121" spans="1:17" s="392" customFormat="1" ht="15.75" customHeight="1">
      <c r="A121" s="316">
        <v>17</v>
      </c>
      <c r="B121" s="430" t="s">
        <v>62</v>
      </c>
      <c r="C121" s="320">
        <v>4902579</v>
      </c>
      <c r="D121" s="36" t="s">
        <v>12</v>
      </c>
      <c r="E121" s="37" t="s">
        <v>306</v>
      </c>
      <c r="F121" s="326">
        <v>-500</v>
      </c>
      <c r="G121" s="296">
        <v>999785</v>
      </c>
      <c r="H121" s="297">
        <v>999775</v>
      </c>
      <c r="I121" s="244">
        <f>G121-H121</f>
        <v>10</v>
      </c>
      <c r="J121" s="244">
        <f>$F121*I121</f>
        <v>-5000</v>
      </c>
      <c r="K121" s="244">
        <f>J121/1000000</f>
        <v>-0.005</v>
      </c>
      <c r="L121" s="296">
        <v>2439</v>
      </c>
      <c r="M121" s="297">
        <v>2429</v>
      </c>
      <c r="N121" s="297">
        <f>L121-M121</f>
        <v>10</v>
      </c>
      <c r="O121" s="297">
        <f>$F121*N121</f>
        <v>-5000</v>
      </c>
      <c r="P121" s="297">
        <f>O121/1000000</f>
        <v>-0.005</v>
      </c>
      <c r="Q121" s="396"/>
    </row>
    <row r="122" spans="1:17" s="392" customFormat="1" ht="15.75" customHeight="1">
      <c r="A122" s="316">
        <v>18</v>
      </c>
      <c r="B122" s="430" t="s">
        <v>63</v>
      </c>
      <c r="C122" s="320">
        <v>4902526</v>
      </c>
      <c r="D122" s="36" t="s">
        <v>12</v>
      </c>
      <c r="E122" s="37" t="s">
        <v>306</v>
      </c>
      <c r="F122" s="326">
        <v>-500</v>
      </c>
      <c r="G122" s="296">
        <v>25</v>
      </c>
      <c r="H122" s="297">
        <v>27</v>
      </c>
      <c r="I122" s="244">
        <f>G122-H122</f>
        <v>-2</v>
      </c>
      <c r="J122" s="244">
        <f>$F122*I122</f>
        <v>1000</v>
      </c>
      <c r="K122" s="244">
        <f>J122/1000000</f>
        <v>0.001</v>
      </c>
      <c r="L122" s="296">
        <v>295</v>
      </c>
      <c r="M122" s="297">
        <v>292</v>
      </c>
      <c r="N122" s="297">
        <f>L122-M122</f>
        <v>3</v>
      </c>
      <c r="O122" s="297">
        <f>$F122*N122</f>
        <v>-1500</v>
      </c>
      <c r="P122" s="297">
        <f>O122/1000000</f>
        <v>-0.0015</v>
      </c>
      <c r="Q122" s="396"/>
    </row>
    <row r="123" spans="1:17" s="392" customFormat="1" ht="15.75" customHeight="1">
      <c r="A123" s="316">
        <v>19</v>
      </c>
      <c r="B123" s="430" t="s">
        <v>64</v>
      </c>
      <c r="C123" s="320">
        <v>4865090</v>
      </c>
      <c r="D123" s="36" t="s">
        <v>12</v>
      </c>
      <c r="E123" s="37" t="s">
        <v>306</v>
      </c>
      <c r="F123" s="605">
        <v>-500</v>
      </c>
      <c r="G123" s="296">
        <v>1120</v>
      </c>
      <c r="H123" s="297">
        <v>1114</v>
      </c>
      <c r="I123" s="244">
        <f>G123-H123</f>
        <v>6</v>
      </c>
      <c r="J123" s="244">
        <f>$F123*I123</f>
        <v>-3000</v>
      </c>
      <c r="K123" s="244">
        <f>J123/1000000</f>
        <v>-0.003</v>
      </c>
      <c r="L123" s="296">
        <v>1558</v>
      </c>
      <c r="M123" s="297">
        <v>1550</v>
      </c>
      <c r="N123" s="297">
        <f>L123-M123</f>
        <v>8</v>
      </c>
      <c r="O123" s="297">
        <f>$F123*N123</f>
        <v>-4000</v>
      </c>
      <c r="P123" s="297">
        <f>O123/1000000</f>
        <v>-0.004</v>
      </c>
      <c r="Q123" s="396"/>
    </row>
    <row r="124" spans="1:17" s="392" customFormat="1" ht="15.75" customHeight="1">
      <c r="A124" s="316"/>
      <c r="B124" s="325" t="s">
        <v>30</v>
      </c>
      <c r="C124" s="320"/>
      <c r="D124" s="40"/>
      <c r="E124" s="40"/>
      <c r="F124" s="326"/>
      <c r="G124" s="296"/>
      <c r="H124" s="297"/>
      <c r="I124" s="244"/>
      <c r="J124" s="244"/>
      <c r="K124" s="244"/>
      <c r="L124" s="296"/>
      <c r="M124" s="297"/>
      <c r="N124" s="297"/>
      <c r="O124" s="297"/>
      <c r="P124" s="297"/>
      <c r="Q124" s="396"/>
    </row>
    <row r="125" spans="1:17" s="392" customFormat="1" ht="15.75" customHeight="1">
      <c r="A125" s="316">
        <v>20</v>
      </c>
      <c r="B125" s="683" t="s">
        <v>65</v>
      </c>
      <c r="C125" s="320">
        <v>4864797</v>
      </c>
      <c r="D125" s="36" t="s">
        <v>12</v>
      </c>
      <c r="E125" s="37" t="s">
        <v>306</v>
      </c>
      <c r="F125" s="326">
        <v>-100</v>
      </c>
      <c r="G125" s="296">
        <v>62196</v>
      </c>
      <c r="H125" s="297">
        <v>61837</v>
      </c>
      <c r="I125" s="244">
        <f>G125-H125</f>
        <v>359</v>
      </c>
      <c r="J125" s="244">
        <f>$F125*I125</f>
        <v>-35900</v>
      </c>
      <c r="K125" s="244">
        <f>J125/1000000</f>
        <v>-0.0359</v>
      </c>
      <c r="L125" s="296">
        <v>2519</v>
      </c>
      <c r="M125" s="297">
        <v>2514</v>
      </c>
      <c r="N125" s="297">
        <f>L125-M125</f>
        <v>5</v>
      </c>
      <c r="O125" s="297">
        <f>$F125*N125</f>
        <v>-500</v>
      </c>
      <c r="P125" s="297">
        <f>O125/1000000</f>
        <v>-0.0005</v>
      </c>
      <c r="Q125" s="396"/>
    </row>
    <row r="126" spans="1:17" s="392" customFormat="1" ht="15.75" customHeight="1">
      <c r="A126" s="316">
        <v>21</v>
      </c>
      <c r="B126" s="683" t="s">
        <v>132</v>
      </c>
      <c r="C126" s="320">
        <v>4865074</v>
      </c>
      <c r="D126" s="36" t="s">
        <v>12</v>
      </c>
      <c r="E126" s="37" t="s">
        <v>306</v>
      </c>
      <c r="F126" s="326">
        <v>-133.33</v>
      </c>
      <c r="G126" s="296">
        <v>433</v>
      </c>
      <c r="H126" s="297">
        <v>126</v>
      </c>
      <c r="I126" s="244">
        <f>G126-H126</f>
        <v>307</v>
      </c>
      <c r="J126" s="244">
        <f>$F126*I126</f>
        <v>-40932.310000000005</v>
      </c>
      <c r="K126" s="244">
        <f>J126/1000000</f>
        <v>-0.040932310000000006</v>
      </c>
      <c r="L126" s="296">
        <v>968</v>
      </c>
      <c r="M126" s="297">
        <v>939</v>
      </c>
      <c r="N126" s="297">
        <f>L126-M126</f>
        <v>29</v>
      </c>
      <c r="O126" s="297">
        <f>$F126*N126</f>
        <v>-3866.57</v>
      </c>
      <c r="P126" s="297">
        <f>O126/1000000</f>
        <v>-0.00386657</v>
      </c>
      <c r="Q126" s="396"/>
    </row>
    <row r="127" spans="1:17" s="392" customFormat="1" ht="15.75" customHeight="1">
      <c r="A127" s="316"/>
      <c r="B127" s="325" t="s">
        <v>441</v>
      </c>
      <c r="C127" s="320"/>
      <c r="D127" s="36"/>
      <c r="E127" s="37"/>
      <c r="F127" s="326"/>
      <c r="G127" s="296"/>
      <c r="H127" s="297"/>
      <c r="I127" s="244"/>
      <c r="J127" s="244"/>
      <c r="K127" s="244"/>
      <c r="L127" s="296"/>
      <c r="M127" s="297"/>
      <c r="N127" s="297"/>
      <c r="O127" s="297"/>
      <c r="P127" s="297"/>
      <c r="Q127" s="396"/>
    </row>
    <row r="128" spans="1:17" s="392" customFormat="1" ht="14.25" customHeight="1">
      <c r="A128" s="316">
        <v>22</v>
      </c>
      <c r="B128" s="317" t="s">
        <v>59</v>
      </c>
      <c r="C128" s="320">
        <v>4902568</v>
      </c>
      <c r="D128" s="36" t="s">
        <v>12</v>
      </c>
      <c r="E128" s="37" t="s">
        <v>306</v>
      </c>
      <c r="F128" s="326">
        <v>-100</v>
      </c>
      <c r="G128" s="296">
        <v>992948</v>
      </c>
      <c r="H128" s="297">
        <v>992957</v>
      </c>
      <c r="I128" s="244">
        <f>G128-H128</f>
        <v>-9</v>
      </c>
      <c r="J128" s="244">
        <f>$F128*I128</f>
        <v>900</v>
      </c>
      <c r="K128" s="244">
        <f>J128/1000000</f>
        <v>0.0009</v>
      </c>
      <c r="L128" s="296">
        <v>2892</v>
      </c>
      <c r="M128" s="297">
        <v>2878</v>
      </c>
      <c r="N128" s="297">
        <f>L128-M128</f>
        <v>14</v>
      </c>
      <c r="O128" s="297">
        <f>$F128*N128</f>
        <v>-1400</v>
      </c>
      <c r="P128" s="297">
        <f>O128/1000000</f>
        <v>-0.0014</v>
      </c>
      <c r="Q128" s="396"/>
    </row>
    <row r="129" spans="1:17" s="392" customFormat="1" ht="15.75" customHeight="1">
      <c r="A129" s="316"/>
      <c r="B129" s="319" t="s">
        <v>67</v>
      </c>
      <c r="C129" s="320"/>
      <c r="D129" s="36"/>
      <c r="E129" s="36"/>
      <c r="F129" s="326"/>
      <c r="G129" s="296"/>
      <c r="H129" s="297"/>
      <c r="I129" s="244"/>
      <c r="J129" s="244"/>
      <c r="K129" s="244"/>
      <c r="L129" s="296"/>
      <c r="M129" s="297"/>
      <c r="N129" s="297"/>
      <c r="O129" s="297"/>
      <c r="P129" s="297"/>
      <c r="Q129" s="396"/>
    </row>
    <row r="130" spans="1:17" s="392" customFormat="1" ht="15.75" customHeight="1">
      <c r="A130" s="316">
        <v>23</v>
      </c>
      <c r="B130" s="317" t="s">
        <v>68</v>
      </c>
      <c r="C130" s="320">
        <v>4902540</v>
      </c>
      <c r="D130" s="36" t="s">
        <v>12</v>
      </c>
      <c r="E130" s="37" t="s">
        <v>306</v>
      </c>
      <c r="F130" s="326">
        <v>-100</v>
      </c>
      <c r="G130" s="296">
        <v>9512</v>
      </c>
      <c r="H130" s="297">
        <v>9407</v>
      </c>
      <c r="I130" s="244">
        <f>G130-H130</f>
        <v>105</v>
      </c>
      <c r="J130" s="244">
        <f>$F130*I130</f>
        <v>-10500</v>
      </c>
      <c r="K130" s="244">
        <f>J130/1000000</f>
        <v>-0.0105</v>
      </c>
      <c r="L130" s="296">
        <v>16170</v>
      </c>
      <c r="M130" s="297">
        <v>15953</v>
      </c>
      <c r="N130" s="297">
        <f>L130-M130</f>
        <v>217</v>
      </c>
      <c r="O130" s="297">
        <f>$F130*N130</f>
        <v>-21700</v>
      </c>
      <c r="P130" s="297">
        <f>O130/1000000</f>
        <v>-0.0217</v>
      </c>
      <c r="Q130" s="406"/>
    </row>
    <row r="131" spans="1:17" s="392" customFormat="1" ht="15.75" customHeight="1">
      <c r="A131" s="316">
        <v>24</v>
      </c>
      <c r="B131" s="317" t="s">
        <v>69</v>
      </c>
      <c r="C131" s="320">
        <v>4902520</v>
      </c>
      <c r="D131" s="36" t="s">
        <v>12</v>
      </c>
      <c r="E131" s="37" t="s">
        <v>306</v>
      </c>
      <c r="F131" s="320">
        <v>-100</v>
      </c>
      <c r="G131" s="296">
        <v>15284</v>
      </c>
      <c r="H131" s="297">
        <v>14890</v>
      </c>
      <c r="I131" s="244">
        <f>G131-H131</f>
        <v>394</v>
      </c>
      <c r="J131" s="244">
        <f>$F131*I131</f>
        <v>-39400</v>
      </c>
      <c r="K131" s="244">
        <f>J131/1000000</f>
        <v>-0.0394</v>
      </c>
      <c r="L131" s="296">
        <v>6346</v>
      </c>
      <c r="M131" s="297">
        <v>6321</v>
      </c>
      <c r="N131" s="297">
        <f>L131-M131</f>
        <v>25</v>
      </c>
      <c r="O131" s="297">
        <f>$F131*N131</f>
        <v>-2500</v>
      </c>
      <c r="P131" s="297">
        <f>O131/1000000</f>
        <v>-0.0025</v>
      </c>
      <c r="Q131" s="599"/>
    </row>
    <row r="132" spans="1:17" s="392" customFormat="1" ht="15.75" customHeight="1">
      <c r="A132" s="296">
        <v>25</v>
      </c>
      <c r="B132" s="693" t="s">
        <v>70</v>
      </c>
      <c r="C132" s="320">
        <v>4902536</v>
      </c>
      <c r="D132" s="36" t="s">
        <v>12</v>
      </c>
      <c r="E132" s="37" t="s">
        <v>306</v>
      </c>
      <c r="F132" s="320">
        <v>-100</v>
      </c>
      <c r="G132" s="296">
        <v>33350</v>
      </c>
      <c r="H132" s="297">
        <v>32883</v>
      </c>
      <c r="I132" s="297">
        <f>G132-H132</f>
        <v>467</v>
      </c>
      <c r="J132" s="297">
        <f>$F132*I132</f>
        <v>-46700</v>
      </c>
      <c r="K132" s="297">
        <f>J132/1000000</f>
        <v>-0.0467</v>
      </c>
      <c r="L132" s="296">
        <v>11360</v>
      </c>
      <c r="M132" s="297">
        <v>11346</v>
      </c>
      <c r="N132" s="297">
        <f>L132-M132</f>
        <v>14</v>
      </c>
      <c r="O132" s="297">
        <f>$F132*N132</f>
        <v>-1400</v>
      </c>
      <c r="P132" s="297">
        <f>O132/1000000</f>
        <v>-0.0014</v>
      </c>
      <c r="Q132" s="599"/>
    </row>
    <row r="133" spans="2:17" s="392" customFormat="1" ht="15.75" customHeight="1">
      <c r="B133" s="694" t="s">
        <v>447</v>
      </c>
      <c r="C133" s="636"/>
      <c r="D133" s="669"/>
      <c r="E133" s="670"/>
      <c r="F133" s="636"/>
      <c r="G133" s="296"/>
      <c r="H133" s="297"/>
      <c r="I133" s="630"/>
      <c r="J133" s="630"/>
      <c r="K133" s="671"/>
      <c r="L133" s="296"/>
      <c r="M133" s="297"/>
      <c r="N133" s="630"/>
      <c r="O133" s="630"/>
      <c r="P133" s="633"/>
      <c r="Q133" s="421"/>
    </row>
    <row r="134" spans="1:17" s="392" customFormat="1" ht="15.75" customHeight="1">
      <c r="A134" s="635">
        <v>26</v>
      </c>
      <c r="B134" s="637" t="s">
        <v>438</v>
      </c>
      <c r="C134" s="636" t="s">
        <v>446</v>
      </c>
      <c r="D134" s="36" t="s">
        <v>444</v>
      </c>
      <c r="E134" s="37" t="s">
        <v>306</v>
      </c>
      <c r="F134" s="636">
        <v>1</v>
      </c>
      <c r="G134" s="296">
        <v>66880</v>
      </c>
      <c r="H134" s="244">
        <v>66790</v>
      </c>
      <c r="I134" s="630">
        <f>G134-H134</f>
        <v>90</v>
      </c>
      <c r="J134" s="630">
        <f>$F134*I134</f>
        <v>90</v>
      </c>
      <c r="K134" s="671">
        <f>J134/1000000</f>
        <v>9E-05</v>
      </c>
      <c r="L134" s="296">
        <v>317129</v>
      </c>
      <c r="M134" s="244">
        <v>307209</v>
      </c>
      <c r="N134" s="630">
        <f>L134-M134</f>
        <v>9920</v>
      </c>
      <c r="O134" s="630">
        <f>$F134*N134</f>
        <v>9920</v>
      </c>
      <c r="P134" s="633">
        <f>O134/1000000</f>
        <v>0.00992</v>
      </c>
      <c r="Q134" s="827"/>
    </row>
    <row r="135" spans="1:17" s="392" customFormat="1" ht="15.75" customHeight="1">
      <c r="A135" s="635">
        <v>27</v>
      </c>
      <c r="B135" s="637" t="s">
        <v>439</v>
      </c>
      <c r="C135" s="636" t="s">
        <v>443</v>
      </c>
      <c r="D135" s="36" t="s">
        <v>444</v>
      </c>
      <c r="E135" s="37" t="s">
        <v>306</v>
      </c>
      <c r="F135" s="636">
        <v>1</v>
      </c>
      <c r="G135" s="296">
        <v>38670</v>
      </c>
      <c r="H135" s="244">
        <v>37520</v>
      </c>
      <c r="I135" s="630">
        <f>G135-H135</f>
        <v>1150</v>
      </c>
      <c r="J135" s="630">
        <f>$F135*I135</f>
        <v>1150</v>
      </c>
      <c r="K135" s="671">
        <f>J135/1000000</f>
        <v>0.00115</v>
      </c>
      <c r="L135" s="296">
        <v>537630</v>
      </c>
      <c r="M135" s="244">
        <v>530580</v>
      </c>
      <c r="N135" s="630">
        <f>L135-M135</f>
        <v>7050</v>
      </c>
      <c r="O135" s="630">
        <f>$F135*N135</f>
        <v>7050</v>
      </c>
      <c r="P135" s="633">
        <f>O135/1000000</f>
        <v>0.00705</v>
      </c>
      <c r="Q135" s="827"/>
    </row>
    <row r="136" spans="1:17" s="392" customFormat="1" ht="15.75" customHeight="1">
      <c r="A136" s="635">
        <v>28</v>
      </c>
      <c r="B136" s="637" t="s">
        <v>440</v>
      </c>
      <c r="C136" s="636" t="s">
        <v>445</v>
      </c>
      <c r="D136" s="36" t="s">
        <v>444</v>
      </c>
      <c r="E136" s="37" t="s">
        <v>306</v>
      </c>
      <c r="F136" s="636">
        <v>1</v>
      </c>
      <c r="G136" s="296">
        <v>230600</v>
      </c>
      <c r="H136" s="244">
        <v>217500</v>
      </c>
      <c r="I136" s="630">
        <f>G136-H136</f>
        <v>13100</v>
      </c>
      <c r="J136" s="630">
        <f>$F136*I136</f>
        <v>13100</v>
      </c>
      <c r="K136" s="671">
        <f>J136/1000000</f>
        <v>0.0131</v>
      </c>
      <c r="L136" s="296">
        <v>1624700</v>
      </c>
      <c r="M136" s="244">
        <v>1572099</v>
      </c>
      <c r="N136" s="630">
        <f>L136-M136</f>
        <v>52601</v>
      </c>
      <c r="O136" s="630">
        <f>$F136*N136</f>
        <v>52601</v>
      </c>
      <c r="P136" s="633">
        <f>O136/1000000</f>
        <v>0.052601</v>
      </c>
      <c r="Q136" s="827"/>
    </row>
    <row r="137" spans="1:17" s="392" customFormat="1" ht="15.75" customHeight="1">
      <c r="A137" s="635"/>
      <c r="B137" s="637"/>
      <c r="C137" s="636"/>
      <c r="D137" s="669"/>
      <c r="E137" s="670"/>
      <c r="F137" s="636"/>
      <c r="G137" s="635"/>
      <c r="H137" s="51"/>
      <c r="I137" s="630"/>
      <c r="J137" s="630"/>
      <c r="K137" s="671"/>
      <c r="L137" s="635"/>
      <c r="M137" s="51"/>
      <c r="N137" s="630"/>
      <c r="O137" s="630"/>
      <c r="P137" s="633"/>
      <c r="Q137" s="635"/>
    </row>
    <row r="138" spans="4:17" ht="16.5">
      <c r="D138" s="20"/>
      <c r="G138" s="296"/>
      <c r="K138" s="368">
        <f>SUM(K98:K137)</f>
        <v>-0.06905941999999994</v>
      </c>
      <c r="L138" s="296"/>
      <c r="M138" s="47"/>
      <c r="N138" s="47"/>
      <c r="O138" s="47"/>
      <c r="P138" s="346">
        <f>SUM(P98:P137)</f>
        <v>0.04487109000000001</v>
      </c>
      <c r="Q138" s="296"/>
    </row>
    <row r="139" spans="7:17" ht="15.75" thickBot="1">
      <c r="G139" s="394"/>
      <c r="K139" s="47"/>
      <c r="L139" s="394"/>
      <c r="M139" s="47"/>
      <c r="N139" s="47"/>
      <c r="O139" s="47"/>
      <c r="P139" s="47"/>
      <c r="Q139" s="394"/>
    </row>
    <row r="140" spans="11:16" ht="15" thickTop="1">
      <c r="K140" s="47"/>
      <c r="L140" s="47"/>
      <c r="M140" s="47"/>
      <c r="N140" s="47"/>
      <c r="O140" s="47"/>
      <c r="P140" s="47"/>
    </row>
    <row r="141" spans="17:18" ht="12.75">
      <c r="Q141" s="355" t="str">
        <f>NDPL!Q1</f>
        <v>SEPTEMBER-2022</v>
      </c>
      <c r="R141" s="224"/>
    </row>
    <row r="142" ht="13.5" thickBot="1"/>
    <row r="143" spans="1:17" ht="44.25" customHeight="1">
      <c r="A143" s="290"/>
      <c r="B143" s="288" t="s">
        <v>135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4"/>
    </row>
    <row r="144" spans="1:17" ht="19.5" customHeight="1">
      <c r="A144" s="204"/>
      <c r="B144" s="249" t="s">
        <v>136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5"/>
    </row>
    <row r="145" spans="1:17" ht="19.5" customHeight="1">
      <c r="A145" s="204"/>
      <c r="B145" s="245" t="s">
        <v>226</v>
      </c>
      <c r="C145" s="17"/>
      <c r="D145" s="17"/>
      <c r="E145" s="17"/>
      <c r="F145" s="17"/>
      <c r="G145" s="17"/>
      <c r="H145" s="17"/>
      <c r="I145" s="17"/>
      <c r="J145" s="17"/>
      <c r="K145" s="173">
        <f>K60</f>
        <v>-2.2467301299999995</v>
      </c>
      <c r="L145" s="173"/>
      <c r="M145" s="173"/>
      <c r="N145" s="173"/>
      <c r="O145" s="173"/>
      <c r="P145" s="173">
        <f>P60</f>
        <v>-0.4797971999999999</v>
      </c>
      <c r="Q145" s="45"/>
    </row>
    <row r="146" spans="1:17" ht="19.5" customHeight="1">
      <c r="A146" s="204"/>
      <c r="B146" s="245" t="s">
        <v>227</v>
      </c>
      <c r="C146" s="17"/>
      <c r="D146" s="17"/>
      <c r="E146" s="17"/>
      <c r="F146" s="17"/>
      <c r="G146" s="17"/>
      <c r="H146" s="17"/>
      <c r="I146" s="17"/>
      <c r="J146" s="17"/>
      <c r="K146" s="369">
        <f>K138</f>
        <v>-0.06905941999999994</v>
      </c>
      <c r="L146" s="173"/>
      <c r="M146" s="173"/>
      <c r="N146" s="173"/>
      <c r="O146" s="173"/>
      <c r="P146" s="173">
        <f>P138</f>
        <v>0.04487109000000001</v>
      </c>
      <c r="Q146" s="45"/>
    </row>
    <row r="147" spans="1:17" ht="19.5" customHeight="1">
      <c r="A147" s="204"/>
      <c r="B147" s="245" t="s">
        <v>137</v>
      </c>
      <c r="C147" s="17"/>
      <c r="D147" s="17"/>
      <c r="E147" s="17"/>
      <c r="F147" s="17"/>
      <c r="G147" s="17"/>
      <c r="H147" s="17"/>
      <c r="I147" s="17"/>
      <c r="J147" s="17"/>
      <c r="K147" s="369">
        <f>'ROHTAK ROAD'!K42</f>
        <v>0.123575</v>
      </c>
      <c r="L147" s="173"/>
      <c r="M147" s="173"/>
      <c r="N147" s="173"/>
      <c r="O147" s="173"/>
      <c r="P147" s="369">
        <f>'ROHTAK ROAD'!P42</f>
        <v>-0.285825</v>
      </c>
      <c r="Q147" s="45"/>
    </row>
    <row r="148" spans="1:17" ht="19.5" customHeight="1">
      <c r="A148" s="204"/>
      <c r="B148" s="245" t="s">
        <v>138</v>
      </c>
      <c r="C148" s="17"/>
      <c r="D148" s="17"/>
      <c r="E148" s="17"/>
      <c r="F148" s="17"/>
      <c r="G148" s="17"/>
      <c r="H148" s="17"/>
      <c r="I148" s="17"/>
      <c r="J148" s="17"/>
      <c r="K148" s="369">
        <f>SUM(K145:K147)</f>
        <v>-2.192214549999999</v>
      </c>
      <c r="L148" s="173"/>
      <c r="M148" s="173"/>
      <c r="N148" s="173"/>
      <c r="O148" s="173"/>
      <c r="P148" s="369">
        <f>SUM(P145:P147)</f>
        <v>-0.7207511099999999</v>
      </c>
      <c r="Q148" s="45"/>
    </row>
    <row r="149" spans="1:17" ht="19.5" customHeight="1">
      <c r="A149" s="204"/>
      <c r="B149" s="249" t="s">
        <v>139</v>
      </c>
      <c r="C149" s="17"/>
      <c r="D149" s="17"/>
      <c r="E149" s="17"/>
      <c r="F149" s="17"/>
      <c r="G149" s="17"/>
      <c r="H149" s="17"/>
      <c r="I149" s="17"/>
      <c r="J149" s="17"/>
      <c r="K149" s="173"/>
      <c r="L149" s="173"/>
      <c r="M149" s="173"/>
      <c r="N149" s="173"/>
      <c r="O149" s="173"/>
      <c r="P149" s="173"/>
      <c r="Q149" s="45"/>
    </row>
    <row r="150" spans="1:17" ht="19.5" customHeight="1">
      <c r="A150" s="204"/>
      <c r="B150" s="245" t="s">
        <v>228</v>
      </c>
      <c r="C150" s="17"/>
      <c r="D150" s="17"/>
      <c r="E150" s="17"/>
      <c r="F150" s="17"/>
      <c r="G150" s="17"/>
      <c r="H150" s="17"/>
      <c r="I150" s="17"/>
      <c r="J150" s="17"/>
      <c r="K150" s="173">
        <f>K90</f>
        <v>-1.839</v>
      </c>
      <c r="L150" s="173"/>
      <c r="M150" s="173"/>
      <c r="N150" s="173"/>
      <c r="O150" s="173"/>
      <c r="P150" s="173">
        <f>P90</f>
        <v>-0.15500000000000003</v>
      </c>
      <c r="Q150" s="45"/>
    </row>
    <row r="151" spans="1:17" ht="19.5" customHeight="1" thickBot="1">
      <c r="A151" s="205"/>
      <c r="B151" s="289" t="s">
        <v>140</v>
      </c>
      <c r="C151" s="46"/>
      <c r="D151" s="46"/>
      <c r="E151" s="46"/>
      <c r="F151" s="46"/>
      <c r="G151" s="46"/>
      <c r="H151" s="46"/>
      <c r="I151" s="46"/>
      <c r="J151" s="46"/>
      <c r="K151" s="370">
        <f>SUM(K148:K150)</f>
        <v>-4.03121455</v>
      </c>
      <c r="L151" s="171"/>
      <c r="M151" s="171"/>
      <c r="N151" s="171"/>
      <c r="O151" s="171"/>
      <c r="P151" s="170">
        <f>SUM(P148:P150)</f>
        <v>-0.8757511099999999</v>
      </c>
      <c r="Q151" s="172"/>
    </row>
    <row r="152" ht="12.75">
      <c r="A152" s="204"/>
    </row>
    <row r="153" ht="12.75">
      <c r="A153" s="204"/>
    </row>
    <row r="154" ht="12.75">
      <c r="A154" s="204"/>
    </row>
    <row r="155" ht="13.5" thickBot="1">
      <c r="A155" s="205"/>
    </row>
    <row r="156" spans="1:17" ht="12.75">
      <c r="A156" s="198"/>
      <c r="B156" s="199"/>
      <c r="C156" s="199"/>
      <c r="D156" s="199"/>
      <c r="E156" s="199"/>
      <c r="F156" s="199"/>
      <c r="G156" s="199"/>
      <c r="H156" s="43"/>
      <c r="I156" s="43"/>
      <c r="J156" s="43"/>
      <c r="K156" s="43"/>
      <c r="L156" s="43"/>
      <c r="M156" s="43"/>
      <c r="N156" s="43"/>
      <c r="O156" s="43"/>
      <c r="P156" s="43"/>
      <c r="Q156" s="44"/>
    </row>
    <row r="157" spans="1:17" ht="23.25">
      <c r="A157" s="206" t="s">
        <v>287</v>
      </c>
      <c r="B157" s="190"/>
      <c r="C157" s="190"/>
      <c r="D157" s="190"/>
      <c r="E157" s="190"/>
      <c r="F157" s="190"/>
      <c r="G157" s="190"/>
      <c r="H157" s="17"/>
      <c r="I157" s="17"/>
      <c r="J157" s="17"/>
      <c r="K157" s="17"/>
      <c r="L157" s="17"/>
      <c r="M157" s="17"/>
      <c r="N157" s="17"/>
      <c r="O157" s="17"/>
      <c r="P157" s="17"/>
      <c r="Q157" s="45"/>
    </row>
    <row r="158" spans="1:17" ht="12.75">
      <c r="A158" s="200"/>
      <c r="B158" s="190"/>
      <c r="C158" s="190"/>
      <c r="D158" s="190"/>
      <c r="E158" s="190"/>
      <c r="F158" s="190"/>
      <c r="G158" s="190"/>
      <c r="H158" s="17"/>
      <c r="I158" s="17"/>
      <c r="J158" s="17"/>
      <c r="K158" s="17"/>
      <c r="L158" s="17"/>
      <c r="M158" s="17"/>
      <c r="N158" s="17"/>
      <c r="O158" s="17"/>
      <c r="P158" s="17"/>
      <c r="Q158" s="45"/>
    </row>
    <row r="159" spans="1:17" ht="12.75">
      <c r="A159" s="201"/>
      <c r="B159" s="202"/>
      <c r="C159" s="202"/>
      <c r="D159" s="202"/>
      <c r="E159" s="202"/>
      <c r="F159" s="202"/>
      <c r="G159" s="202"/>
      <c r="H159" s="17"/>
      <c r="I159" s="17"/>
      <c r="J159" s="17"/>
      <c r="K159" s="216" t="s">
        <v>299</v>
      </c>
      <c r="L159" s="17"/>
      <c r="M159" s="17"/>
      <c r="N159" s="17"/>
      <c r="O159" s="17"/>
      <c r="P159" s="216" t="s">
        <v>300</v>
      </c>
      <c r="Q159" s="45"/>
    </row>
    <row r="160" spans="1:17" ht="12.75">
      <c r="A160" s="203"/>
      <c r="B160" s="109"/>
      <c r="C160" s="109"/>
      <c r="D160" s="109"/>
      <c r="E160" s="109"/>
      <c r="F160" s="109"/>
      <c r="G160" s="109"/>
      <c r="H160" s="17"/>
      <c r="I160" s="17"/>
      <c r="J160" s="17"/>
      <c r="K160" s="17"/>
      <c r="L160" s="17"/>
      <c r="M160" s="17"/>
      <c r="N160" s="17"/>
      <c r="O160" s="17"/>
      <c r="P160" s="17"/>
      <c r="Q160" s="45"/>
    </row>
    <row r="161" spans="1:17" ht="12.75">
      <c r="A161" s="203"/>
      <c r="B161" s="109"/>
      <c r="C161" s="109"/>
      <c r="D161" s="109"/>
      <c r="E161" s="109"/>
      <c r="F161" s="109"/>
      <c r="G161" s="109"/>
      <c r="H161" s="17"/>
      <c r="I161" s="17"/>
      <c r="J161" s="17"/>
      <c r="K161" s="17"/>
      <c r="L161" s="17"/>
      <c r="M161" s="17"/>
      <c r="N161" s="17"/>
      <c r="O161" s="17"/>
      <c r="P161" s="17"/>
      <c r="Q161" s="45"/>
    </row>
    <row r="162" spans="1:17" ht="18">
      <c r="A162" s="207" t="s">
        <v>290</v>
      </c>
      <c r="B162" s="191"/>
      <c r="C162" s="191"/>
      <c r="D162" s="192"/>
      <c r="E162" s="192"/>
      <c r="F162" s="193"/>
      <c r="G162" s="192"/>
      <c r="H162" s="17"/>
      <c r="I162" s="17"/>
      <c r="J162" s="17"/>
      <c r="K162" s="347">
        <f>K151</f>
        <v>-4.03121455</v>
      </c>
      <c r="L162" s="192" t="s">
        <v>288</v>
      </c>
      <c r="M162" s="17"/>
      <c r="N162" s="17"/>
      <c r="O162" s="17"/>
      <c r="P162" s="347">
        <f>P151</f>
        <v>-0.8757511099999999</v>
      </c>
      <c r="Q162" s="213" t="s">
        <v>288</v>
      </c>
    </row>
    <row r="163" spans="1:17" ht="18">
      <c r="A163" s="208"/>
      <c r="B163" s="194"/>
      <c r="C163" s="194"/>
      <c r="D163" s="190"/>
      <c r="E163" s="190"/>
      <c r="F163" s="195"/>
      <c r="G163" s="190"/>
      <c r="H163" s="17"/>
      <c r="I163" s="17"/>
      <c r="J163" s="17"/>
      <c r="K163" s="348"/>
      <c r="L163" s="190"/>
      <c r="M163" s="17"/>
      <c r="N163" s="17"/>
      <c r="O163" s="17"/>
      <c r="P163" s="348"/>
      <c r="Q163" s="214"/>
    </row>
    <row r="164" spans="1:17" ht="18">
      <c r="A164" s="209" t="s">
        <v>289</v>
      </c>
      <c r="B164" s="196"/>
      <c r="C164" s="41"/>
      <c r="D164" s="190"/>
      <c r="E164" s="190"/>
      <c r="F164" s="197"/>
      <c r="G164" s="192"/>
      <c r="H164" s="17"/>
      <c r="I164" s="17"/>
      <c r="J164" s="17"/>
      <c r="K164" s="348">
        <f>'STEPPED UP GENCO'!K64</f>
        <v>1.6384439883000002</v>
      </c>
      <c r="L164" s="192" t="s">
        <v>288</v>
      </c>
      <c r="M164" s="17"/>
      <c r="N164" s="17"/>
      <c r="O164" s="17"/>
      <c r="P164" s="348">
        <f>'STEPPED UP GENCO'!P64</f>
        <v>0.016905933</v>
      </c>
      <c r="Q164" s="213" t="s">
        <v>288</v>
      </c>
    </row>
    <row r="165" spans="1:17" ht="12.75">
      <c r="A165" s="204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821"/>
    </row>
    <row r="166" spans="1:17" ht="12.75">
      <c r="A166" s="204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5"/>
    </row>
    <row r="167" spans="1:17" ht="12.75">
      <c r="A167" s="204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5"/>
    </row>
    <row r="168" spans="1:17" ht="20.25">
      <c r="A168" s="204"/>
      <c r="B168" s="17"/>
      <c r="C168" s="17"/>
      <c r="D168" s="17"/>
      <c r="E168" s="17"/>
      <c r="F168" s="17"/>
      <c r="G168" s="17"/>
      <c r="H168" s="191"/>
      <c r="I168" s="191"/>
      <c r="J168" s="210" t="s">
        <v>291</v>
      </c>
      <c r="K168" s="307">
        <f>SUM(K162:K167)</f>
        <v>-2.3927705616999995</v>
      </c>
      <c r="L168" s="210" t="s">
        <v>288</v>
      </c>
      <c r="M168" s="109"/>
      <c r="N168" s="17"/>
      <c r="O168" s="17"/>
      <c r="P168" s="307">
        <f>SUM(P162:P167)</f>
        <v>-0.858845177</v>
      </c>
      <c r="Q168" s="327" t="s">
        <v>288</v>
      </c>
    </row>
    <row r="169" spans="1:17" ht="13.5" thickBot="1">
      <c r="A169" s="205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132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0" max="255" man="1"/>
    <brk id="92" max="255" man="1"/>
    <brk id="13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57">
      <selection activeCell="K72" sqref="K72"/>
    </sheetView>
  </sheetViews>
  <sheetFormatPr defaultColWidth="9.140625" defaultRowHeight="12.75"/>
  <cols>
    <col min="1" max="1" width="5.140625" style="392" customWidth="1"/>
    <col min="2" max="2" width="20.8515625" style="392" customWidth="1"/>
    <col min="3" max="3" width="11.28125" style="392" customWidth="1"/>
    <col min="4" max="4" width="9.140625" style="392" customWidth="1"/>
    <col min="5" max="5" width="14.421875" style="392" customWidth="1"/>
    <col min="6" max="6" width="7.00390625" style="392" customWidth="1"/>
    <col min="7" max="7" width="11.421875" style="392" customWidth="1"/>
    <col min="8" max="8" width="13.00390625" style="392" customWidth="1"/>
    <col min="9" max="9" width="9.00390625" style="392" customWidth="1"/>
    <col min="10" max="10" width="12.28125" style="392" customWidth="1"/>
    <col min="11" max="12" width="12.8515625" style="392" customWidth="1"/>
    <col min="13" max="13" width="13.28125" style="392" customWidth="1"/>
    <col min="14" max="14" width="11.421875" style="392" customWidth="1"/>
    <col min="15" max="15" width="13.140625" style="392" customWidth="1"/>
    <col min="16" max="16" width="14.7109375" style="392" customWidth="1"/>
    <col min="17" max="17" width="15.00390625" style="392" customWidth="1"/>
    <col min="18" max="18" width="0.13671875" style="392" customWidth="1"/>
    <col min="19" max="19" width="1.57421875" style="392" hidden="1" customWidth="1"/>
    <col min="20" max="20" width="9.140625" style="392" hidden="1" customWidth="1"/>
    <col min="21" max="21" width="4.28125" style="392" hidden="1" customWidth="1"/>
    <col min="22" max="22" width="4.00390625" style="392" hidden="1" customWidth="1"/>
    <col min="23" max="23" width="3.8515625" style="392" hidden="1" customWidth="1"/>
    <col min="24" max="16384" width="9.140625" style="392" customWidth="1"/>
  </cols>
  <sheetData>
    <row r="1" spans="1:17" ht="26.25">
      <c r="A1" s="1" t="s">
        <v>214</v>
      </c>
      <c r="Q1" s="435" t="str">
        <f>NDPL!Q1</f>
        <v>SEPTEMBER-2022</v>
      </c>
    </row>
    <row r="2" ht="18.75" customHeight="1">
      <c r="A2" s="74" t="s">
        <v>215</v>
      </c>
    </row>
    <row r="3" ht="23.25">
      <c r="A3" s="159" t="s">
        <v>193</v>
      </c>
    </row>
    <row r="4" spans="1:16" ht="24" thickBot="1">
      <c r="A4" s="350" t="s">
        <v>194</v>
      </c>
      <c r="G4" s="423"/>
      <c r="H4" s="423"/>
      <c r="I4" s="42" t="s">
        <v>355</v>
      </c>
      <c r="J4" s="423"/>
      <c r="K4" s="423"/>
      <c r="L4" s="423"/>
      <c r="M4" s="423"/>
      <c r="N4" s="42" t="s">
        <v>356</v>
      </c>
      <c r="O4" s="423"/>
      <c r="P4" s="423"/>
    </row>
    <row r="5" spans="1:17" ht="62.25" customHeight="1" thickBot="1" thickTop="1">
      <c r="A5" s="441" t="s">
        <v>8</v>
      </c>
      <c r="B5" s="442" t="s">
        <v>9</v>
      </c>
      <c r="C5" s="443" t="s">
        <v>1</v>
      </c>
      <c r="D5" s="443" t="s">
        <v>2</v>
      </c>
      <c r="E5" s="443" t="s">
        <v>3</v>
      </c>
      <c r="F5" s="443" t="s">
        <v>10</v>
      </c>
      <c r="G5" s="441" t="str">
        <f>NDPL!G5</f>
        <v>FINAL READING 30/09/2022</v>
      </c>
      <c r="H5" s="443" t="str">
        <f>NDPL!H5</f>
        <v>INTIAL READING 01/09/2022</v>
      </c>
      <c r="I5" s="443" t="s">
        <v>4</v>
      </c>
      <c r="J5" s="443" t="s">
        <v>5</v>
      </c>
      <c r="K5" s="443" t="s">
        <v>6</v>
      </c>
      <c r="L5" s="441" t="str">
        <f>NDPL!G5</f>
        <v>FINAL READING 30/09/2022</v>
      </c>
      <c r="M5" s="443" t="str">
        <f>NDPL!H5</f>
        <v>INTIAL READING 01/09/2022</v>
      </c>
      <c r="N5" s="443" t="s">
        <v>4</v>
      </c>
      <c r="O5" s="443" t="s">
        <v>5</v>
      </c>
      <c r="P5" s="443" t="s">
        <v>6</v>
      </c>
      <c r="Q5" s="444" t="s">
        <v>271</v>
      </c>
    </row>
    <row r="6" ht="14.25" thickBot="1" thickTop="1"/>
    <row r="7" spans="1:17" ht="18" customHeight="1" thickTop="1">
      <c r="A7" s="133"/>
      <c r="B7" s="134" t="s">
        <v>179</v>
      </c>
      <c r="C7" s="135"/>
      <c r="D7" s="135"/>
      <c r="E7" s="135"/>
      <c r="F7" s="135"/>
      <c r="G7" s="56"/>
      <c r="H7" s="531"/>
      <c r="I7" s="532"/>
      <c r="J7" s="532"/>
      <c r="K7" s="532"/>
      <c r="L7" s="533"/>
      <c r="M7" s="531"/>
      <c r="N7" s="531"/>
      <c r="O7" s="531"/>
      <c r="P7" s="531"/>
      <c r="Q7" s="465"/>
    </row>
    <row r="8" spans="1:17" ht="18" customHeight="1">
      <c r="A8" s="136"/>
      <c r="B8" s="137" t="s">
        <v>102</v>
      </c>
      <c r="C8" s="138"/>
      <c r="D8" s="139"/>
      <c r="E8" s="140"/>
      <c r="F8" s="141"/>
      <c r="G8" s="60"/>
      <c r="H8" s="534"/>
      <c r="I8" s="374"/>
      <c r="J8" s="374"/>
      <c r="K8" s="374"/>
      <c r="L8" s="535"/>
      <c r="M8" s="534"/>
      <c r="N8" s="352"/>
      <c r="O8" s="352"/>
      <c r="P8" s="352"/>
      <c r="Q8" s="396"/>
    </row>
    <row r="9" spans="1:17" ht="16.5">
      <c r="A9" s="136">
        <v>1</v>
      </c>
      <c r="B9" s="137" t="s">
        <v>103</v>
      </c>
      <c r="C9" s="138">
        <v>4865107</v>
      </c>
      <c r="D9" s="142" t="s">
        <v>12</v>
      </c>
      <c r="E9" s="226" t="s">
        <v>306</v>
      </c>
      <c r="F9" s="143">
        <v>266.67</v>
      </c>
      <c r="G9" s="296">
        <v>1372</v>
      </c>
      <c r="H9" s="297">
        <v>1429</v>
      </c>
      <c r="I9" s="279">
        <f>G9-H9</f>
        <v>-57</v>
      </c>
      <c r="J9" s="279">
        <f>$F9*I9</f>
        <v>-15200.19</v>
      </c>
      <c r="K9" s="279">
        <f>J9/1000000</f>
        <v>-0.01520019</v>
      </c>
      <c r="L9" s="296">
        <v>2245</v>
      </c>
      <c r="M9" s="297">
        <v>2245</v>
      </c>
      <c r="N9" s="279">
        <f>L9-M9</f>
        <v>0</v>
      </c>
      <c r="O9" s="279">
        <f>$F9*N9</f>
        <v>0</v>
      </c>
      <c r="P9" s="279">
        <f>O9/1000000</f>
        <v>0</v>
      </c>
      <c r="Q9" s="420"/>
    </row>
    <row r="10" spans="1:17" ht="18" customHeight="1">
      <c r="A10" s="136">
        <v>2</v>
      </c>
      <c r="B10" s="137" t="s">
        <v>104</v>
      </c>
      <c r="C10" s="138">
        <v>4865150</v>
      </c>
      <c r="D10" s="142" t="s">
        <v>12</v>
      </c>
      <c r="E10" s="226" t="s">
        <v>306</v>
      </c>
      <c r="F10" s="143">
        <v>400</v>
      </c>
      <c r="G10" s="296">
        <v>3205</v>
      </c>
      <c r="H10" s="297">
        <v>1634</v>
      </c>
      <c r="I10" s="374">
        <f>G10-H10</f>
        <v>1571</v>
      </c>
      <c r="J10" s="374">
        <f>$F10*I10</f>
        <v>628400</v>
      </c>
      <c r="K10" s="374">
        <f>J10/1000000</f>
        <v>0.6284</v>
      </c>
      <c r="L10" s="296">
        <v>23</v>
      </c>
      <c r="M10" s="297">
        <v>23</v>
      </c>
      <c r="N10" s="373">
        <f>L10-M10</f>
        <v>0</v>
      </c>
      <c r="O10" s="373">
        <f>$F10*N10</f>
        <v>0</v>
      </c>
      <c r="P10" s="373">
        <f>O10/1000000</f>
        <v>0</v>
      </c>
      <c r="Q10" s="396"/>
    </row>
    <row r="11" spans="1:17" ht="18">
      <c r="A11" s="136">
        <v>3</v>
      </c>
      <c r="B11" s="137" t="s">
        <v>105</v>
      </c>
      <c r="C11" s="138">
        <v>4865136</v>
      </c>
      <c r="D11" s="142" t="s">
        <v>12</v>
      </c>
      <c r="E11" s="226" t="s">
        <v>306</v>
      </c>
      <c r="F11" s="143">
        <v>200</v>
      </c>
      <c r="G11" s="296">
        <v>977580</v>
      </c>
      <c r="H11" s="297">
        <v>977893</v>
      </c>
      <c r="I11" s="374">
        <f aca="true" t="shared" si="0" ref="I11:I18">G11-H11</f>
        <v>-313</v>
      </c>
      <c r="J11" s="374">
        <f aca="true" t="shared" si="1" ref="J11:J17">$F11*I11</f>
        <v>-62600</v>
      </c>
      <c r="K11" s="374">
        <f aca="true" t="shared" si="2" ref="K11:K17">J11/1000000</f>
        <v>-0.0626</v>
      </c>
      <c r="L11" s="296">
        <v>999384</v>
      </c>
      <c r="M11" s="297">
        <v>999384</v>
      </c>
      <c r="N11" s="374">
        <f aca="true" t="shared" si="3" ref="N11:N18">L11-M11</f>
        <v>0</v>
      </c>
      <c r="O11" s="374">
        <f aca="true" t="shared" si="4" ref="O11:O17">$F11*N11</f>
        <v>0</v>
      </c>
      <c r="P11" s="374">
        <f aca="true" t="shared" si="5" ref="P11:P17">O11/1000000</f>
        <v>0</v>
      </c>
      <c r="Q11" s="538"/>
    </row>
    <row r="12" spans="1:17" ht="18">
      <c r="A12" s="136">
        <v>4</v>
      </c>
      <c r="B12" s="137" t="s">
        <v>106</v>
      </c>
      <c r="C12" s="138">
        <v>4865172</v>
      </c>
      <c r="D12" s="142" t="s">
        <v>12</v>
      </c>
      <c r="E12" s="226" t="s">
        <v>306</v>
      </c>
      <c r="F12" s="143">
        <v>1000</v>
      </c>
      <c r="G12" s="296">
        <v>1325</v>
      </c>
      <c r="H12" s="297">
        <v>1392</v>
      </c>
      <c r="I12" s="374">
        <f>G12-H12</f>
        <v>-67</v>
      </c>
      <c r="J12" s="374">
        <f>$F12*I12</f>
        <v>-67000</v>
      </c>
      <c r="K12" s="374">
        <f>J12/1000000</f>
        <v>-0.067</v>
      </c>
      <c r="L12" s="296">
        <v>390</v>
      </c>
      <c r="M12" s="297">
        <v>390</v>
      </c>
      <c r="N12" s="373">
        <f>L12-M12</f>
        <v>0</v>
      </c>
      <c r="O12" s="373">
        <f>$F12*N12</f>
        <v>0</v>
      </c>
      <c r="P12" s="373">
        <f>O12/1000000</f>
        <v>0</v>
      </c>
      <c r="Q12" s="697"/>
    </row>
    <row r="13" spans="1:17" ht="18" customHeight="1">
      <c r="A13" s="136">
        <v>5</v>
      </c>
      <c r="B13" s="137" t="s">
        <v>107</v>
      </c>
      <c r="C13" s="138">
        <v>4864968</v>
      </c>
      <c r="D13" s="142" t="s">
        <v>12</v>
      </c>
      <c r="E13" s="226" t="s">
        <v>306</v>
      </c>
      <c r="F13" s="143">
        <v>800</v>
      </c>
      <c r="G13" s="296">
        <v>3673</v>
      </c>
      <c r="H13" s="297">
        <v>3639</v>
      </c>
      <c r="I13" s="374">
        <f t="shared" si="0"/>
        <v>34</v>
      </c>
      <c r="J13" s="374">
        <f>$F13*I13</f>
        <v>27200</v>
      </c>
      <c r="K13" s="374">
        <f>J13/1000000</f>
        <v>0.0272</v>
      </c>
      <c r="L13" s="296">
        <v>4728</v>
      </c>
      <c r="M13" s="297">
        <v>4672</v>
      </c>
      <c r="N13" s="373">
        <f t="shared" si="3"/>
        <v>56</v>
      </c>
      <c r="O13" s="373">
        <f>$F13*N13</f>
        <v>44800</v>
      </c>
      <c r="P13" s="373">
        <f>O13/1000000</f>
        <v>0.0448</v>
      </c>
      <c r="Q13" s="688"/>
    </row>
    <row r="14" spans="1:17" ht="18" customHeight="1">
      <c r="A14" s="136">
        <v>6</v>
      </c>
      <c r="B14" s="137" t="s">
        <v>331</v>
      </c>
      <c r="C14" s="138">
        <v>4865004</v>
      </c>
      <c r="D14" s="142" t="s">
        <v>12</v>
      </c>
      <c r="E14" s="226" t="s">
        <v>306</v>
      </c>
      <c r="F14" s="143">
        <v>800</v>
      </c>
      <c r="G14" s="296">
        <v>2133</v>
      </c>
      <c r="H14" s="297">
        <v>2158</v>
      </c>
      <c r="I14" s="374">
        <f t="shared" si="0"/>
        <v>-25</v>
      </c>
      <c r="J14" s="374">
        <f t="shared" si="1"/>
        <v>-20000</v>
      </c>
      <c r="K14" s="374">
        <f t="shared" si="2"/>
        <v>-0.02</v>
      </c>
      <c r="L14" s="296">
        <v>1667</v>
      </c>
      <c r="M14" s="297">
        <v>1675</v>
      </c>
      <c r="N14" s="373">
        <f t="shared" si="3"/>
        <v>-8</v>
      </c>
      <c r="O14" s="373">
        <f t="shared" si="4"/>
        <v>-6400</v>
      </c>
      <c r="P14" s="373">
        <f t="shared" si="5"/>
        <v>-0.0064</v>
      </c>
      <c r="Q14" s="420"/>
    </row>
    <row r="15" spans="1:17" ht="18" customHeight="1">
      <c r="A15" s="136">
        <v>7</v>
      </c>
      <c r="B15" s="317" t="s">
        <v>353</v>
      </c>
      <c r="C15" s="320">
        <v>4865050</v>
      </c>
      <c r="D15" s="142" t="s">
        <v>12</v>
      </c>
      <c r="E15" s="226" t="s">
        <v>306</v>
      </c>
      <c r="F15" s="326">
        <v>800</v>
      </c>
      <c r="G15" s="243">
        <v>982119</v>
      </c>
      <c r="H15" s="244">
        <v>982119</v>
      </c>
      <c r="I15" s="391">
        <f t="shared" si="0"/>
        <v>0</v>
      </c>
      <c r="J15" s="391">
        <f>$F15*I15</f>
        <v>0</v>
      </c>
      <c r="K15" s="391">
        <f>J15/1000000</f>
        <v>0</v>
      </c>
      <c r="L15" s="243">
        <v>998603</v>
      </c>
      <c r="M15" s="244">
        <v>998603</v>
      </c>
      <c r="N15" s="250">
        <f t="shared" si="3"/>
        <v>0</v>
      </c>
      <c r="O15" s="250">
        <f>$F15*N15</f>
        <v>0</v>
      </c>
      <c r="P15" s="250">
        <f>O15/1000000</f>
        <v>0</v>
      </c>
      <c r="Q15" s="406" t="s">
        <v>485</v>
      </c>
    </row>
    <row r="16" spans="1:17" ht="18" customHeight="1">
      <c r="A16" s="136">
        <v>8</v>
      </c>
      <c r="B16" s="317" t="s">
        <v>352</v>
      </c>
      <c r="C16" s="320">
        <v>4864998</v>
      </c>
      <c r="D16" s="142" t="s">
        <v>12</v>
      </c>
      <c r="E16" s="226" t="s">
        <v>306</v>
      </c>
      <c r="F16" s="326">
        <v>800</v>
      </c>
      <c r="G16" s="243">
        <v>950267</v>
      </c>
      <c r="H16" s="244">
        <v>950267</v>
      </c>
      <c r="I16" s="391">
        <f t="shared" si="0"/>
        <v>0</v>
      </c>
      <c r="J16" s="391">
        <f>$F16*I16</f>
        <v>0</v>
      </c>
      <c r="K16" s="391">
        <f>J16/1000000</f>
        <v>0</v>
      </c>
      <c r="L16" s="243">
        <v>979419</v>
      </c>
      <c r="M16" s="244">
        <v>979419</v>
      </c>
      <c r="N16" s="250">
        <f t="shared" si="3"/>
        <v>0</v>
      </c>
      <c r="O16" s="250">
        <f>$F16*N16</f>
        <v>0</v>
      </c>
      <c r="P16" s="250">
        <f>O16/1000000</f>
        <v>0</v>
      </c>
      <c r="Q16" s="406" t="s">
        <v>485</v>
      </c>
    </row>
    <row r="17" spans="1:17" ht="18" customHeight="1">
      <c r="A17" s="136">
        <v>9</v>
      </c>
      <c r="B17" s="317" t="s">
        <v>346</v>
      </c>
      <c r="C17" s="320">
        <v>4864993</v>
      </c>
      <c r="D17" s="142" t="s">
        <v>12</v>
      </c>
      <c r="E17" s="226" t="s">
        <v>306</v>
      </c>
      <c r="F17" s="326">
        <v>800</v>
      </c>
      <c r="G17" s="296">
        <v>945742</v>
      </c>
      <c r="H17" s="297">
        <v>946117</v>
      </c>
      <c r="I17" s="374">
        <f t="shared" si="0"/>
        <v>-375</v>
      </c>
      <c r="J17" s="374">
        <f t="shared" si="1"/>
        <v>-300000</v>
      </c>
      <c r="K17" s="374">
        <f t="shared" si="2"/>
        <v>-0.3</v>
      </c>
      <c r="L17" s="296">
        <v>988578</v>
      </c>
      <c r="M17" s="297">
        <v>988615</v>
      </c>
      <c r="N17" s="373">
        <f t="shared" si="3"/>
        <v>-37</v>
      </c>
      <c r="O17" s="373">
        <f t="shared" si="4"/>
        <v>-29600</v>
      </c>
      <c r="P17" s="373">
        <f t="shared" si="5"/>
        <v>-0.0296</v>
      </c>
      <c r="Q17" s="421"/>
    </row>
    <row r="18" spans="1:17" ht="15.75" customHeight="1">
      <c r="A18" s="136">
        <v>10</v>
      </c>
      <c r="B18" s="317" t="s">
        <v>388</v>
      </c>
      <c r="C18" s="320">
        <v>5128403</v>
      </c>
      <c r="D18" s="142" t="s">
        <v>12</v>
      </c>
      <c r="E18" s="226" t="s">
        <v>306</v>
      </c>
      <c r="F18" s="326">
        <v>2000</v>
      </c>
      <c r="G18" s="243">
        <v>992544</v>
      </c>
      <c r="H18" s="244">
        <v>992544</v>
      </c>
      <c r="I18" s="244">
        <f t="shared" si="0"/>
        <v>0</v>
      </c>
      <c r="J18" s="244">
        <f>$F18*I18</f>
        <v>0</v>
      </c>
      <c r="K18" s="244">
        <f>J18/1000000</f>
        <v>0</v>
      </c>
      <c r="L18" s="243">
        <v>999180</v>
      </c>
      <c r="M18" s="244">
        <v>999180</v>
      </c>
      <c r="N18" s="244">
        <f t="shared" si="3"/>
        <v>0</v>
      </c>
      <c r="O18" s="244">
        <f>$F18*N18</f>
        <v>0</v>
      </c>
      <c r="P18" s="244">
        <f>O18/1000000</f>
        <v>0</v>
      </c>
      <c r="Q18" s="421"/>
    </row>
    <row r="19" spans="1:17" ht="18" customHeight="1">
      <c r="A19" s="136"/>
      <c r="B19" s="144" t="s">
        <v>337</v>
      </c>
      <c r="C19" s="138"/>
      <c r="D19" s="142"/>
      <c r="E19" s="226"/>
      <c r="F19" s="143"/>
      <c r="G19" s="296"/>
      <c r="H19" s="297"/>
      <c r="I19" s="374"/>
      <c r="J19" s="374"/>
      <c r="K19" s="374"/>
      <c r="L19" s="296"/>
      <c r="M19" s="297"/>
      <c r="N19" s="373"/>
      <c r="O19" s="373"/>
      <c r="P19" s="373"/>
      <c r="Q19" s="396"/>
    </row>
    <row r="20" spans="1:17" ht="18" customHeight="1">
      <c r="A20" s="136">
        <v>11</v>
      </c>
      <c r="B20" s="137" t="s">
        <v>180</v>
      </c>
      <c r="C20" s="138">
        <v>4865161</v>
      </c>
      <c r="D20" s="139" t="s">
        <v>12</v>
      </c>
      <c r="E20" s="226" t="s">
        <v>306</v>
      </c>
      <c r="F20" s="143">
        <v>50</v>
      </c>
      <c r="G20" s="296">
        <v>953103</v>
      </c>
      <c r="H20" s="297">
        <v>953332</v>
      </c>
      <c r="I20" s="374">
        <f aca="true" t="shared" si="6" ref="I20:I25">G20-H20</f>
        <v>-229</v>
      </c>
      <c r="J20" s="374">
        <f aca="true" t="shared" si="7" ref="J20:J25">$F20*I20</f>
        <v>-11450</v>
      </c>
      <c r="K20" s="374">
        <f aca="true" t="shared" si="8" ref="K20:K25">J20/1000000</f>
        <v>-0.01145</v>
      </c>
      <c r="L20" s="296">
        <v>29694</v>
      </c>
      <c r="M20" s="297">
        <v>28786</v>
      </c>
      <c r="N20" s="373">
        <f aca="true" t="shared" si="9" ref="N20:N25">L20-M20</f>
        <v>908</v>
      </c>
      <c r="O20" s="373">
        <f aca="true" t="shared" si="10" ref="O20:O25">$F20*N20</f>
        <v>45400</v>
      </c>
      <c r="P20" s="373">
        <f aca="true" t="shared" si="11" ref="P20:P25">O20/1000000</f>
        <v>0.0454</v>
      </c>
      <c r="Q20" s="396"/>
    </row>
    <row r="21" spans="1:17" ht="13.5" customHeight="1">
      <c r="A21" s="136">
        <v>12</v>
      </c>
      <c r="B21" s="137" t="s">
        <v>181</v>
      </c>
      <c r="C21" s="138">
        <v>4865115</v>
      </c>
      <c r="D21" s="142" t="s">
        <v>12</v>
      </c>
      <c r="E21" s="226" t="s">
        <v>306</v>
      </c>
      <c r="F21" s="143">
        <v>100</v>
      </c>
      <c r="G21" s="296">
        <v>999631</v>
      </c>
      <c r="H21" s="297">
        <v>999935</v>
      </c>
      <c r="I21" s="408">
        <f>G21-H21</f>
        <v>-304</v>
      </c>
      <c r="J21" s="408">
        <f>$F21*I21</f>
        <v>-30400</v>
      </c>
      <c r="K21" s="408">
        <f>J21/1000000</f>
        <v>-0.0304</v>
      </c>
      <c r="L21" s="296">
        <v>3114</v>
      </c>
      <c r="M21" s="297">
        <v>2867</v>
      </c>
      <c r="N21" s="244">
        <f>L21-M21</f>
        <v>247</v>
      </c>
      <c r="O21" s="244">
        <f>$F21*N21</f>
        <v>24700</v>
      </c>
      <c r="P21" s="244">
        <f>O21/1000000</f>
        <v>0.0247</v>
      </c>
      <c r="Q21" s="396"/>
    </row>
    <row r="22" spans="1:17" ht="18" customHeight="1">
      <c r="A22" s="136">
        <v>13</v>
      </c>
      <c r="B22" s="140" t="s">
        <v>182</v>
      </c>
      <c r="C22" s="138">
        <v>4902512</v>
      </c>
      <c r="D22" s="142" t="s">
        <v>12</v>
      </c>
      <c r="E22" s="226" t="s">
        <v>306</v>
      </c>
      <c r="F22" s="143">
        <v>500</v>
      </c>
      <c r="G22" s="296">
        <v>997802</v>
      </c>
      <c r="H22" s="297">
        <v>997792</v>
      </c>
      <c r="I22" s="374">
        <f t="shared" si="6"/>
        <v>10</v>
      </c>
      <c r="J22" s="374">
        <f t="shared" si="7"/>
        <v>5000</v>
      </c>
      <c r="K22" s="374">
        <f t="shared" si="8"/>
        <v>0.005</v>
      </c>
      <c r="L22" s="296">
        <v>7357</v>
      </c>
      <c r="M22" s="297">
        <v>7120</v>
      </c>
      <c r="N22" s="373">
        <f t="shared" si="9"/>
        <v>237</v>
      </c>
      <c r="O22" s="373">
        <f t="shared" si="10"/>
        <v>118500</v>
      </c>
      <c r="P22" s="373">
        <f t="shared" si="11"/>
        <v>0.1185</v>
      </c>
      <c r="Q22" s="396"/>
    </row>
    <row r="23" spans="1:17" ht="18" customHeight="1">
      <c r="A23" s="136">
        <v>14</v>
      </c>
      <c r="B23" s="137" t="s">
        <v>183</v>
      </c>
      <c r="C23" s="138">
        <v>4865121</v>
      </c>
      <c r="D23" s="142" t="s">
        <v>12</v>
      </c>
      <c r="E23" s="226" t="s">
        <v>306</v>
      </c>
      <c r="F23" s="143">
        <v>100</v>
      </c>
      <c r="G23" s="296">
        <v>999871</v>
      </c>
      <c r="H23" s="297">
        <v>999871</v>
      </c>
      <c r="I23" s="374">
        <f>G23-H23</f>
        <v>0</v>
      </c>
      <c r="J23" s="374">
        <f>$F23*I23</f>
        <v>0</v>
      </c>
      <c r="K23" s="374">
        <f>J23/1000000</f>
        <v>0</v>
      </c>
      <c r="L23" s="296">
        <v>997954</v>
      </c>
      <c r="M23" s="297">
        <v>997954</v>
      </c>
      <c r="N23" s="373">
        <f>L23-M23</f>
        <v>0</v>
      </c>
      <c r="O23" s="373">
        <f>$F23*N23</f>
        <v>0</v>
      </c>
      <c r="P23" s="373">
        <f>O23/1000000</f>
        <v>0</v>
      </c>
      <c r="Q23" s="396"/>
    </row>
    <row r="24" spans="1:17" ht="18" customHeight="1">
      <c r="A24" s="136">
        <v>15</v>
      </c>
      <c r="B24" s="137" t="s">
        <v>184</v>
      </c>
      <c r="C24" s="138">
        <v>4865129</v>
      </c>
      <c r="D24" s="142" t="s">
        <v>12</v>
      </c>
      <c r="E24" s="226" t="s">
        <v>306</v>
      </c>
      <c r="F24" s="143">
        <v>100</v>
      </c>
      <c r="G24" s="296">
        <v>998537</v>
      </c>
      <c r="H24" s="297">
        <v>998687</v>
      </c>
      <c r="I24" s="374">
        <f>G24-H24</f>
        <v>-150</v>
      </c>
      <c r="J24" s="374">
        <f>$F24*I24</f>
        <v>-15000</v>
      </c>
      <c r="K24" s="374">
        <f>J24/1000000</f>
        <v>-0.015</v>
      </c>
      <c r="L24" s="296">
        <v>6548</v>
      </c>
      <c r="M24" s="297">
        <v>6173</v>
      </c>
      <c r="N24" s="373">
        <f>L24-M24</f>
        <v>375</v>
      </c>
      <c r="O24" s="373">
        <f>$F24*N24</f>
        <v>37500</v>
      </c>
      <c r="P24" s="373">
        <f>O24/1000000</f>
        <v>0.0375</v>
      </c>
      <c r="Q24" s="396"/>
    </row>
    <row r="25" spans="1:17" ht="18" customHeight="1">
      <c r="A25" s="136">
        <v>16</v>
      </c>
      <c r="B25" s="137" t="s">
        <v>185</v>
      </c>
      <c r="C25" s="138">
        <v>4865159</v>
      </c>
      <c r="D25" s="139" t="s">
        <v>12</v>
      </c>
      <c r="E25" s="226" t="s">
        <v>306</v>
      </c>
      <c r="F25" s="143">
        <v>1000</v>
      </c>
      <c r="G25" s="296">
        <v>11076</v>
      </c>
      <c r="H25" s="297">
        <v>11064</v>
      </c>
      <c r="I25" s="374">
        <f t="shared" si="6"/>
        <v>12</v>
      </c>
      <c r="J25" s="374">
        <f t="shared" si="7"/>
        <v>12000</v>
      </c>
      <c r="K25" s="374">
        <f t="shared" si="8"/>
        <v>0.012</v>
      </c>
      <c r="L25" s="296">
        <v>42021</v>
      </c>
      <c r="M25" s="297">
        <v>41938</v>
      </c>
      <c r="N25" s="373">
        <f t="shared" si="9"/>
        <v>83</v>
      </c>
      <c r="O25" s="373">
        <f t="shared" si="10"/>
        <v>83000</v>
      </c>
      <c r="P25" s="373">
        <f t="shared" si="11"/>
        <v>0.083</v>
      </c>
      <c r="Q25" s="396"/>
    </row>
    <row r="26" spans="1:17" ht="18" customHeight="1">
      <c r="A26" s="136">
        <v>17</v>
      </c>
      <c r="B26" s="137" t="s">
        <v>186</v>
      </c>
      <c r="C26" s="138">
        <v>4865122</v>
      </c>
      <c r="D26" s="142" t="s">
        <v>12</v>
      </c>
      <c r="E26" s="226" t="s">
        <v>306</v>
      </c>
      <c r="F26" s="143">
        <v>100</v>
      </c>
      <c r="G26" s="296">
        <v>916</v>
      </c>
      <c r="H26" s="297">
        <v>1080</v>
      </c>
      <c r="I26" s="374">
        <f>G26-H26</f>
        <v>-164</v>
      </c>
      <c r="J26" s="374">
        <f>$F26*I26</f>
        <v>-16400</v>
      </c>
      <c r="K26" s="374">
        <f>J26/1000000</f>
        <v>-0.0164</v>
      </c>
      <c r="L26" s="296">
        <v>1577</v>
      </c>
      <c r="M26" s="297">
        <v>1715</v>
      </c>
      <c r="N26" s="373">
        <f>L26-M26</f>
        <v>-138</v>
      </c>
      <c r="O26" s="373">
        <f>$F26*N26</f>
        <v>-13800</v>
      </c>
      <c r="P26" s="373">
        <f>O26/1000000</f>
        <v>-0.0138</v>
      </c>
      <c r="Q26" s="421"/>
    </row>
    <row r="27" spans="1:17" ht="18" customHeight="1">
      <c r="A27" s="136"/>
      <c r="B27" s="145" t="s">
        <v>187</v>
      </c>
      <c r="C27" s="138"/>
      <c r="D27" s="142"/>
      <c r="E27" s="226"/>
      <c r="F27" s="143"/>
      <c r="G27" s="296"/>
      <c r="H27" s="297"/>
      <c r="I27" s="374"/>
      <c r="J27" s="374"/>
      <c r="K27" s="374"/>
      <c r="L27" s="296"/>
      <c r="M27" s="297"/>
      <c r="N27" s="373"/>
      <c r="O27" s="373"/>
      <c r="P27" s="373"/>
      <c r="Q27" s="396"/>
    </row>
    <row r="28" spans="1:17" ht="18" customHeight="1">
      <c r="A28" s="136">
        <v>19</v>
      </c>
      <c r="B28" s="137" t="s">
        <v>188</v>
      </c>
      <c r="C28" s="138">
        <v>4864996</v>
      </c>
      <c r="D28" s="142" t="s">
        <v>12</v>
      </c>
      <c r="E28" s="226" t="s">
        <v>306</v>
      </c>
      <c r="F28" s="143">
        <v>1000</v>
      </c>
      <c r="G28" s="296">
        <v>993974</v>
      </c>
      <c r="H28" s="297">
        <v>994206</v>
      </c>
      <c r="I28" s="374">
        <f>G28-H28</f>
        <v>-232</v>
      </c>
      <c r="J28" s="374">
        <f>$F28*I28</f>
        <v>-232000</v>
      </c>
      <c r="K28" s="374">
        <f>J28/1000000</f>
        <v>-0.232</v>
      </c>
      <c r="L28" s="296">
        <v>406</v>
      </c>
      <c r="M28" s="297">
        <v>411</v>
      </c>
      <c r="N28" s="373">
        <f>L28-M28</f>
        <v>-5</v>
      </c>
      <c r="O28" s="373">
        <f>$F28*N28</f>
        <v>-5000</v>
      </c>
      <c r="P28" s="373">
        <f>O28/1000000</f>
        <v>-0.005</v>
      </c>
      <c r="Q28" s="396"/>
    </row>
    <row r="29" spans="1:17" ht="18" customHeight="1">
      <c r="A29" s="136">
        <v>20</v>
      </c>
      <c r="B29" s="137" t="s">
        <v>189</v>
      </c>
      <c r="C29" s="138">
        <v>4865000</v>
      </c>
      <c r="D29" s="142" t="s">
        <v>12</v>
      </c>
      <c r="E29" s="226" t="s">
        <v>306</v>
      </c>
      <c r="F29" s="143">
        <v>1000</v>
      </c>
      <c r="G29" s="296">
        <v>981938</v>
      </c>
      <c r="H29" s="297">
        <v>982100</v>
      </c>
      <c r="I29" s="374">
        <f>G29-H29</f>
        <v>-162</v>
      </c>
      <c r="J29" s="374">
        <f>$F29*I29</f>
        <v>-162000</v>
      </c>
      <c r="K29" s="374">
        <f>J29/1000000</f>
        <v>-0.162</v>
      </c>
      <c r="L29" s="296">
        <v>2783</v>
      </c>
      <c r="M29" s="297">
        <v>2778</v>
      </c>
      <c r="N29" s="373">
        <f>L29-M29</f>
        <v>5</v>
      </c>
      <c r="O29" s="373">
        <f>$F29*N29</f>
        <v>5000</v>
      </c>
      <c r="P29" s="373">
        <f>O29/1000000</f>
        <v>0.005</v>
      </c>
      <c r="Q29" s="677"/>
    </row>
    <row r="30" spans="1:17" ht="18" customHeight="1">
      <c r="A30" s="136">
        <v>21</v>
      </c>
      <c r="B30" s="137" t="s">
        <v>190</v>
      </c>
      <c r="C30" s="138">
        <v>4865146</v>
      </c>
      <c r="D30" s="142" t="s">
        <v>12</v>
      </c>
      <c r="E30" s="226" t="s">
        <v>306</v>
      </c>
      <c r="F30" s="143">
        <v>2500</v>
      </c>
      <c r="G30" s="296">
        <v>998386</v>
      </c>
      <c r="H30" s="297">
        <v>998417</v>
      </c>
      <c r="I30" s="374">
        <f>G30-H30</f>
        <v>-31</v>
      </c>
      <c r="J30" s="374">
        <f>$F30*I30</f>
        <v>-77500</v>
      </c>
      <c r="K30" s="374">
        <f>J30/1000000</f>
        <v>-0.0775</v>
      </c>
      <c r="L30" s="296">
        <v>81</v>
      </c>
      <c r="M30" s="297">
        <v>77</v>
      </c>
      <c r="N30" s="373">
        <f>L30-M30</f>
        <v>4</v>
      </c>
      <c r="O30" s="373">
        <f>$F30*N30</f>
        <v>10000</v>
      </c>
      <c r="P30" s="373">
        <f>O30/1000000</f>
        <v>0.01</v>
      </c>
      <c r="Q30" s="396"/>
    </row>
    <row r="31" spans="1:17" ht="18" customHeight="1">
      <c r="A31" s="136">
        <v>22</v>
      </c>
      <c r="B31" s="140" t="s">
        <v>191</v>
      </c>
      <c r="C31" s="138">
        <v>4864885</v>
      </c>
      <c r="D31" s="142" t="s">
        <v>12</v>
      </c>
      <c r="E31" s="226" t="s">
        <v>306</v>
      </c>
      <c r="F31" s="143">
        <v>2500</v>
      </c>
      <c r="G31" s="296">
        <v>995823</v>
      </c>
      <c r="H31" s="297">
        <v>995859</v>
      </c>
      <c r="I31" s="408">
        <f>G31-H31</f>
        <v>-36</v>
      </c>
      <c r="J31" s="408">
        <f>$F31*I31</f>
        <v>-90000</v>
      </c>
      <c r="K31" s="408">
        <f>J31/1000000</f>
        <v>-0.09</v>
      </c>
      <c r="L31" s="296">
        <v>461</v>
      </c>
      <c r="M31" s="297">
        <v>459</v>
      </c>
      <c r="N31" s="244">
        <f>L31-M31</f>
        <v>2</v>
      </c>
      <c r="O31" s="244">
        <f>$F31*N31</f>
        <v>5000</v>
      </c>
      <c r="P31" s="244">
        <f>O31/1000000</f>
        <v>0.005</v>
      </c>
      <c r="Q31" s="396"/>
    </row>
    <row r="32" spans="1:17" ht="18" customHeight="1">
      <c r="A32" s="136"/>
      <c r="B32" s="145"/>
      <c r="C32" s="138"/>
      <c r="D32" s="142"/>
      <c r="E32" s="226"/>
      <c r="F32" s="143"/>
      <c r="G32" s="296"/>
      <c r="H32" s="297"/>
      <c r="I32" s="374"/>
      <c r="J32" s="374"/>
      <c r="K32" s="536">
        <f>SUM(K28:K31)</f>
        <v>-0.5615</v>
      </c>
      <c r="L32" s="296"/>
      <c r="M32" s="297"/>
      <c r="N32" s="373"/>
      <c r="O32" s="373"/>
      <c r="P32" s="537">
        <f>SUM(P28:P31)</f>
        <v>0.015</v>
      </c>
      <c r="Q32" s="396"/>
    </row>
    <row r="33" spans="1:17" ht="18" customHeight="1">
      <c r="A33" s="136"/>
      <c r="B33" s="144" t="s">
        <v>110</v>
      </c>
      <c r="C33" s="138"/>
      <c r="D33" s="139"/>
      <c r="E33" s="226"/>
      <c r="F33" s="143"/>
      <c r="G33" s="296"/>
      <c r="H33" s="297"/>
      <c r="I33" s="374"/>
      <c r="J33" s="374"/>
      <c r="K33" s="374"/>
      <c r="L33" s="296"/>
      <c r="M33" s="297"/>
      <c r="N33" s="373"/>
      <c r="O33" s="373"/>
      <c r="P33" s="373"/>
      <c r="Q33" s="396"/>
    </row>
    <row r="34" spans="1:17" ht="18" customHeight="1">
      <c r="A34" s="136">
        <v>23</v>
      </c>
      <c r="B34" s="608" t="s">
        <v>358</v>
      </c>
      <c r="C34" s="138">
        <v>4864955</v>
      </c>
      <c r="D34" s="137" t="s">
        <v>12</v>
      </c>
      <c r="E34" s="137" t="s">
        <v>306</v>
      </c>
      <c r="F34" s="143">
        <v>1000</v>
      </c>
      <c r="G34" s="296">
        <v>990814</v>
      </c>
      <c r="H34" s="297">
        <v>990847</v>
      </c>
      <c r="I34" s="374">
        <f>G34-H34</f>
        <v>-33</v>
      </c>
      <c r="J34" s="374">
        <f>$F34*I34</f>
        <v>-33000</v>
      </c>
      <c r="K34" s="374">
        <f>J34/1000000</f>
        <v>-0.033</v>
      </c>
      <c r="L34" s="296">
        <v>2543</v>
      </c>
      <c r="M34" s="297">
        <v>2506</v>
      </c>
      <c r="N34" s="373">
        <f>L34-M34</f>
        <v>37</v>
      </c>
      <c r="O34" s="373">
        <f>$F34*N34</f>
        <v>37000</v>
      </c>
      <c r="P34" s="373">
        <f>O34/1000000</f>
        <v>0.037</v>
      </c>
      <c r="Q34" s="606"/>
    </row>
    <row r="35" spans="1:17" ht="18">
      <c r="A35" s="136">
        <v>24</v>
      </c>
      <c r="B35" s="137" t="s">
        <v>168</v>
      </c>
      <c r="C35" s="138">
        <v>4864820</v>
      </c>
      <c r="D35" s="142" t="s">
        <v>12</v>
      </c>
      <c r="E35" s="226" t="s">
        <v>306</v>
      </c>
      <c r="F35" s="143">
        <v>160</v>
      </c>
      <c r="G35" s="296">
        <v>3037</v>
      </c>
      <c r="H35" s="297">
        <v>3037</v>
      </c>
      <c r="I35" s="374">
        <f>G35-H35</f>
        <v>0</v>
      </c>
      <c r="J35" s="374">
        <f>$F35*I35</f>
        <v>0</v>
      </c>
      <c r="K35" s="374">
        <f>J35/1000000</f>
        <v>0</v>
      </c>
      <c r="L35" s="296">
        <v>38593</v>
      </c>
      <c r="M35" s="297">
        <v>37869</v>
      </c>
      <c r="N35" s="373">
        <f>L35-M35</f>
        <v>724</v>
      </c>
      <c r="O35" s="373">
        <f>$F35*N35</f>
        <v>115840</v>
      </c>
      <c r="P35" s="373">
        <f>O35/1000000</f>
        <v>0.11584</v>
      </c>
      <c r="Q35" s="393"/>
    </row>
    <row r="36" spans="1:17" ht="18" customHeight="1">
      <c r="A36" s="136">
        <v>25</v>
      </c>
      <c r="B36" s="140" t="s">
        <v>169</v>
      </c>
      <c r="C36" s="138">
        <v>4864811</v>
      </c>
      <c r="D36" s="142" t="s">
        <v>12</v>
      </c>
      <c r="E36" s="226" t="s">
        <v>306</v>
      </c>
      <c r="F36" s="143">
        <v>200</v>
      </c>
      <c r="G36" s="296">
        <v>3822</v>
      </c>
      <c r="H36" s="297">
        <v>3810</v>
      </c>
      <c r="I36" s="374">
        <f>G36-H36</f>
        <v>12</v>
      </c>
      <c r="J36" s="374">
        <f>$F36*I36</f>
        <v>2400</v>
      </c>
      <c r="K36" s="374">
        <f>J36/1000000</f>
        <v>0.0024</v>
      </c>
      <c r="L36" s="296">
        <v>18607</v>
      </c>
      <c r="M36" s="297">
        <v>17174</v>
      </c>
      <c r="N36" s="373">
        <f>L36-M36</f>
        <v>1433</v>
      </c>
      <c r="O36" s="373">
        <f>$F36*N36</f>
        <v>286600</v>
      </c>
      <c r="P36" s="373">
        <f>O36/1000000</f>
        <v>0.2866</v>
      </c>
      <c r="Q36" s="402"/>
    </row>
    <row r="37" spans="1:17" ht="18" customHeight="1">
      <c r="A37" s="136">
        <v>26</v>
      </c>
      <c r="B37" s="140" t="s">
        <v>366</v>
      </c>
      <c r="C37" s="138">
        <v>4864961</v>
      </c>
      <c r="D37" s="142" t="s">
        <v>12</v>
      </c>
      <c r="E37" s="226" t="s">
        <v>306</v>
      </c>
      <c r="F37" s="143">
        <v>1000</v>
      </c>
      <c r="G37" s="296">
        <v>971810</v>
      </c>
      <c r="H37" s="297">
        <v>971873</v>
      </c>
      <c r="I37" s="408">
        <f>G37-H37</f>
        <v>-63</v>
      </c>
      <c r="J37" s="408">
        <f>$F37*I37</f>
        <v>-63000</v>
      </c>
      <c r="K37" s="408">
        <f>J37/1000000</f>
        <v>-0.063</v>
      </c>
      <c r="L37" s="296">
        <v>999383</v>
      </c>
      <c r="M37" s="297">
        <v>999253</v>
      </c>
      <c r="N37" s="244">
        <f>L37-M37</f>
        <v>130</v>
      </c>
      <c r="O37" s="244">
        <f>$F37*N37</f>
        <v>130000</v>
      </c>
      <c r="P37" s="244">
        <f>O37/1000000</f>
        <v>0.13</v>
      </c>
      <c r="Q37" s="393"/>
    </row>
    <row r="38" spans="1:17" ht="18" customHeight="1">
      <c r="A38" s="136"/>
      <c r="B38" s="145" t="s">
        <v>173</v>
      </c>
      <c r="C38" s="138"/>
      <c r="D38" s="142"/>
      <c r="E38" s="226"/>
      <c r="F38" s="143"/>
      <c r="G38" s="296"/>
      <c r="H38" s="297"/>
      <c r="I38" s="374"/>
      <c r="J38" s="374"/>
      <c r="K38" s="374"/>
      <c r="L38" s="296"/>
      <c r="M38" s="297"/>
      <c r="N38" s="373"/>
      <c r="O38" s="373"/>
      <c r="P38" s="373"/>
      <c r="Q38" s="422"/>
    </row>
    <row r="39" spans="1:17" ht="17.25" customHeight="1">
      <c r="A39" s="136">
        <v>27</v>
      </c>
      <c r="B39" s="137" t="s">
        <v>357</v>
      </c>
      <c r="C39" s="138">
        <v>4865154</v>
      </c>
      <c r="D39" s="142" t="s">
        <v>12</v>
      </c>
      <c r="E39" s="226" t="s">
        <v>306</v>
      </c>
      <c r="F39" s="138">
        <v>-625</v>
      </c>
      <c r="G39" s="296">
        <v>0</v>
      </c>
      <c r="H39" s="297">
        <v>0</v>
      </c>
      <c r="I39" s="374">
        <f>G39-H39</f>
        <v>0</v>
      </c>
      <c r="J39" s="374">
        <f>$F39*I39</f>
        <v>0</v>
      </c>
      <c r="K39" s="374">
        <f>J39/1000000</f>
        <v>0</v>
      </c>
      <c r="L39" s="296">
        <v>0</v>
      </c>
      <c r="M39" s="297">
        <v>0</v>
      </c>
      <c r="N39" s="373">
        <f>L39-M39</f>
        <v>0</v>
      </c>
      <c r="O39" s="373">
        <f>$F39*N39</f>
        <v>0</v>
      </c>
      <c r="P39" s="373">
        <f>O39/1000000</f>
        <v>0</v>
      </c>
      <c r="Q39" s="419"/>
    </row>
    <row r="40" spans="1:17" ht="17.25" customHeight="1">
      <c r="A40" s="136">
        <v>28</v>
      </c>
      <c r="B40" s="137" t="s">
        <v>360</v>
      </c>
      <c r="C40" s="138">
        <v>4865114</v>
      </c>
      <c r="D40" s="142" t="s">
        <v>12</v>
      </c>
      <c r="E40" s="226" t="s">
        <v>306</v>
      </c>
      <c r="F40" s="139">
        <v>-833.33</v>
      </c>
      <c r="G40" s="296">
        <v>0</v>
      </c>
      <c r="H40" s="297">
        <v>0</v>
      </c>
      <c r="I40" s="408">
        <f>G40-H40</f>
        <v>0</v>
      </c>
      <c r="J40" s="408">
        <f>$F40*I40</f>
        <v>0</v>
      </c>
      <c r="K40" s="408">
        <f>J40/1000000</f>
        <v>0</v>
      </c>
      <c r="L40" s="296">
        <v>999871</v>
      </c>
      <c r="M40" s="297">
        <v>999871</v>
      </c>
      <c r="N40" s="244">
        <f>L40-M40</f>
        <v>0</v>
      </c>
      <c r="O40" s="244">
        <f>$F40*N40</f>
        <v>0</v>
      </c>
      <c r="P40" s="244">
        <f>O40/1000000</f>
        <v>0</v>
      </c>
      <c r="Q40" s="419"/>
    </row>
    <row r="41" spans="1:17" ht="17.25" customHeight="1">
      <c r="A41" s="136">
        <v>29</v>
      </c>
      <c r="B41" s="137" t="s">
        <v>110</v>
      </c>
      <c r="C41" s="138">
        <v>4902508</v>
      </c>
      <c r="D41" s="142" t="s">
        <v>12</v>
      </c>
      <c r="E41" s="226" t="s">
        <v>306</v>
      </c>
      <c r="F41" s="139">
        <v>-833.33</v>
      </c>
      <c r="G41" s="296">
        <v>999904</v>
      </c>
      <c r="H41" s="297">
        <v>999904</v>
      </c>
      <c r="I41" s="374">
        <f>G41-H41</f>
        <v>0</v>
      </c>
      <c r="J41" s="374">
        <f>$F41*I41</f>
        <v>0</v>
      </c>
      <c r="K41" s="374">
        <f>J41/1000000</f>
        <v>0</v>
      </c>
      <c r="L41" s="296">
        <v>833</v>
      </c>
      <c r="M41" s="297">
        <v>407</v>
      </c>
      <c r="N41" s="373">
        <f>L41-M41</f>
        <v>426</v>
      </c>
      <c r="O41" s="373">
        <f>$F41*N41</f>
        <v>-354998.58</v>
      </c>
      <c r="P41" s="373">
        <f>O41/1000000</f>
        <v>-0.35499858</v>
      </c>
      <c r="Q41" s="422"/>
    </row>
    <row r="42" spans="1:17" ht="16.5" customHeight="1" thickBot="1">
      <c r="A42" s="136"/>
      <c r="B42" s="390"/>
      <c r="C42" s="390"/>
      <c r="D42" s="390"/>
      <c r="E42" s="390"/>
      <c r="F42" s="151"/>
      <c r="G42" s="152"/>
      <c r="H42" s="390"/>
      <c r="I42" s="390"/>
      <c r="J42" s="390"/>
      <c r="K42" s="151"/>
      <c r="L42" s="152"/>
      <c r="M42" s="390"/>
      <c r="N42" s="390"/>
      <c r="O42" s="390"/>
      <c r="P42" s="151"/>
      <c r="Q42" s="152"/>
    </row>
    <row r="43" spans="1:17" ht="18" customHeight="1" thickTop="1">
      <c r="A43" s="135"/>
      <c r="B43" s="137"/>
      <c r="C43" s="138"/>
      <c r="D43" s="139"/>
      <c r="E43" s="226"/>
      <c r="F43" s="138"/>
      <c r="G43" s="138"/>
      <c r="H43" s="352"/>
      <c r="I43" s="352"/>
      <c r="J43" s="352"/>
      <c r="K43" s="352"/>
      <c r="L43" s="433"/>
      <c r="M43" s="352"/>
      <c r="N43" s="352"/>
      <c r="O43" s="352"/>
      <c r="P43" s="352"/>
      <c r="Q43" s="403"/>
    </row>
    <row r="44" spans="1:17" ht="21" customHeight="1" thickBot="1">
      <c r="A44" s="155"/>
      <c r="B44" s="354"/>
      <c r="C44" s="149"/>
      <c r="D44" s="150"/>
      <c r="E44" s="148"/>
      <c r="F44" s="149"/>
      <c r="G44" s="149"/>
      <c r="H44" s="434"/>
      <c r="I44" s="434"/>
      <c r="J44" s="434"/>
      <c r="K44" s="434"/>
      <c r="L44" s="434"/>
      <c r="M44" s="434"/>
      <c r="N44" s="434"/>
      <c r="O44" s="434"/>
      <c r="P44" s="434"/>
      <c r="Q44" s="435" t="str">
        <f>NDPL!Q1</f>
        <v>SEPTEMBER-2022</v>
      </c>
    </row>
    <row r="45" spans="1:17" ht="21.75" customHeight="1" thickTop="1">
      <c r="A45" s="133"/>
      <c r="B45" s="357" t="s">
        <v>308</v>
      </c>
      <c r="C45" s="138"/>
      <c r="D45" s="139"/>
      <c r="E45" s="226"/>
      <c r="F45" s="138"/>
      <c r="G45" s="358"/>
      <c r="H45" s="352"/>
      <c r="I45" s="352"/>
      <c r="J45" s="352"/>
      <c r="K45" s="352"/>
      <c r="L45" s="358"/>
      <c r="M45" s="352"/>
      <c r="N45" s="352"/>
      <c r="O45" s="352"/>
      <c r="P45" s="436"/>
      <c r="Q45" s="437"/>
    </row>
    <row r="46" spans="1:17" ht="21" customHeight="1">
      <c r="A46" s="136"/>
      <c r="B46" s="389" t="s">
        <v>350</v>
      </c>
      <c r="C46" s="138"/>
      <c r="D46" s="139"/>
      <c r="E46" s="226"/>
      <c r="F46" s="138"/>
      <c r="G46" s="94"/>
      <c r="H46" s="352"/>
      <c r="I46" s="352"/>
      <c r="J46" s="352"/>
      <c r="K46" s="352"/>
      <c r="L46" s="94"/>
      <c r="M46" s="352"/>
      <c r="N46" s="352"/>
      <c r="O46" s="352"/>
      <c r="P46" s="352"/>
      <c r="Q46" s="438"/>
    </row>
    <row r="47" spans="1:17" ht="18">
      <c r="A47" s="136">
        <v>30</v>
      </c>
      <c r="B47" s="137" t="s">
        <v>351</v>
      </c>
      <c r="C47" s="138">
        <v>4864910</v>
      </c>
      <c r="D47" s="142" t="s">
        <v>12</v>
      </c>
      <c r="E47" s="226" t="s">
        <v>306</v>
      </c>
      <c r="F47" s="138">
        <v>-1000</v>
      </c>
      <c r="G47" s="296">
        <v>996690</v>
      </c>
      <c r="H47" s="297">
        <v>996761</v>
      </c>
      <c r="I47" s="374">
        <f>G47-H47</f>
        <v>-71</v>
      </c>
      <c r="J47" s="374">
        <f>$F47*I47</f>
        <v>71000</v>
      </c>
      <c r="K47" s="374">
        <f>J47/1000000</f>
        <v>0.071</v>
      </c>
      <c r="L47" s="296">
        <v>989453</v>
      </c>
      <c r="M47" s="297">
        <v>989515</v>
      </c>
      <c r="N47" s="373">
        <f>L47-M47</f>
        <v>-62</v>
      </c>
      <c r="O47" s="373">
        <f>$F47*N47</f>
        <v>62000</v>
      </c>
      <c r="P47" s="373">
        <f>O47/1000000</f>
        <v>0.062</v>
      </c>
      <c r="Q47" s="439"/>
    </row>
    <row r="48" spans="1:17" ht="18">
      <c r="A48" s="136">
        <v>31</v>
      </c>
      <c r="B48" s="137" t="s">
        <v>362</v>
      </c>
      <c r="C48" s="138">
        <v>4864940</v>
      </c>
      <c r="D48" s="142" t="s">
        <v>12</v>
      </c>
      <c r="E48" s="226" t="s">
        <v>306</v>
      </c>
      <c r="F48" s="138">
        <v>-1000</v>
      </c>
      <c r="G48" s="296">
        <v>998860</v>
      </c>
      <c r="H48" s="297">
        <v>998943</v>
      </c>
      <c r="I48" s="250">
        <f>G48-H48</f>
        <v>-83</v>
      </c>
      <c r="J48" s="250">
        <f>$F48*I48</f>
        <v>83000</v>
      </c>
      <c r="K48" s="250">
        <f>J48/1000000</f>
        <v>0.083</v>
      </c>
      <c r="L48" s="296">
        <v>995339</v>
      </c>
      <c r="M48" s="297">
        <v>995392</v>
      </c>
      <c r="N48" s="250">
        <f>L48-M48</f>
        <v>-53</v>
      </c>
      <c r="O48" s="250">
        <f>$F48*N48</f>
        <v>53000</v>
      </c>
      <c r="P48" s="250">
        <f>O48/1000000</f>
        <v>0.053</v>
      </c>
      <c r="Q48" s="439"/>
    </row>
    <row r="49" spans="1:17" ht="18">
      <c r="A49" s="136"/>
      <c r="B49" s="389" t="s">
        <v>354</v>
      </c>
      <c r="C49" s="138"/>
      <c r="D49" s="142"/>
      <c r="E49" s="226"/>
      <c r="F49" s="138"/>
      <c r="G49" s="296"/>
      <c r="H49" s="297"/>
      <c r="I49" s="373"/>
      <c r="J49" s="373"/>
      <c r="K49" s="373"/>
      <c r="L49" s="296"/>
      <c r="M49" s="297"/>
      <c r="N49" s="373"/>
      <c r="O49" s="373"/>
      <c r="P49" s="373"/>
      <c r="Q49" s="439"/>
    </row>
    <row r="50" spans="1:17" ht="18">
      <c r="A50" s="136">
        <v>32</v>
      </c>
      <c r="B50" s="137" t="s">
        <v>351</v>
      </c>
      <c r="C50" s="138">
        <v>4864891</v>
      </c>
      <c r="D50" s="142" t="s">
        <v>12</v>
      </c>
      <c r="E50" s="226" t="s">
        <v>306</v>
      </c>
      <c r="F50" s="138">
        <v>-2000</v>
      </c>
      <c r="G50" s="296">
        <v>998018</v>
      </c>
      <c r="H50" s="297">
        <v>998042</v>
      </c>
      <c r="I50" s="373">
        <f>G50-H50</f>
        <v>-24</v>
      </c>
      <c r="J50" s="373">
        <f>$F50*I50</f>
        <v>48000</v>
      </c>
      <c r="K50" s="373">
        <f>J50/1000000</f>
        <v>0.048</v>
      </c>
      <c r="L50" s="296">
        <v>995229</v>
      </c>
      <c r="M50" s="297">
        <v>995351</v>
      </c>
      <c r="N50" s="373">
        <f>L50-M50</f>
        <v>-122</v>
      </c>
      <c r="O50" s="373">
        <f>$F50*N50</f>
        <v>244000</v>
      </c>
      <c r="P50" s="373">
        <f>O50/1000000</f>
        <v>0.244</v>
      </c>
      <c r="Q50" s="439"/>
    </row>
    <row r="51" spans="1:17" ht="18">
      <c r="A51" s="136">
        <v>33</v>
      </c>
      <c r="B51" s="137" t="s">
        <v>362</v>
      </c>
      <c r="C51" s="138">
        <v>4864912</v>
      </c>
      <c r="D51" s="142" t="s">
        <v>12</v>
      </c>
      <c r="E51" s="226" t="s">
        <v>306</v>
      </c>
      <c r="F51" s="138">
        <v>-1000</v>
      </c>
      <c r="G51" s="296">
        <v>999903</v>
      </c>
      <c r="H51" s="297">
        <v>999949</v>
      </c>
      <c r="I51" s="373">
        <f>G51-H51</f>
        <v>-46</v>
      </c>
      <c r="J51" s="373">
        <f>$F51*I51</f>
        <v>46000</v>
      </c>
      <c r="K51" s="373">
        <f>J51/1000000</f>
        <v>0.046</v>
      </c>
      <c r="L51" s="296">
        <v>992498</v>
      </c>
      <c r="M51" s="297">
        <v>992759</v>
      </c>
      <c r="N51" s="373">
        <f>L51-M51</f>
        <v>-261</v>
      </c>
      <c r="O51" s="373">
        <f>$F51*N51</f>
        <v>261000</v>
      </c>
      <c r="P51" s="373">
        <f>O51/1000000</f>
        <v>0.261</v>
      </c>
      <c r="Q51" s="439"/>
    </row>
    <row r="52" spans="1:17" ht="18" customHeight="1">
      <c r="A52" s="136"/>
      <c r="B52" s="144" t="s">
        <v>174</v>
      </c>
      <c r="C52" s="138"/>
      <c r="D52" s="139"/>
      <c r="E52" s="226"/>
      <c r="F52" s="143"/>
      <c r="G52" s="296"/>
      <c r="H52" s="297"/>
      <c r="I52" s="352"/>
      <c r="J52" s="352"/>
      <c r="K52" s="352"/>
      <c r="L52" s="296"/>
      <c r="M52" s="297"/>
      <c r="N52" s="352"/>
      <c r="O52" s="352"/>
      <c r="P52" s="352"/>
      <c r="Q52" s="396"/>
    </row>
    <row r="53" spans="1:17" ht="18">
      <c r="A53" s="136">
        <v>34</v>
      </c>
      <c r="B53" s="284" t="s">
        <v>442</v>
      </c>
      <c r="C53" s="284">
        <v>4864850</v>
      </c>
      <c r="D53" s="142" t="s">
        <v>12</v>
      </c>
      <c r="E53" s="226" t="s">
        <v>306</v>
      </c>
      <c r="F53" s="143">
        <v>625</v>
      </c>
      <c r="G53" s="296">
        <v>455</v>
      </c>
      <c r="H53" s="297">
        <v>455</v>
      </c>
      <c r="I53" s="373">
        <f>G53-H53</f>
        <v>0</v>
      </c>
      <c r="J53" s="373">
        <f>$F53*I53</f>
        <v>0</v>
      </c>
      <c r="K53" s="373">
        <f>J53/1000000</f>
        <v>0</v>
      </c>
      <c r="L53" s="296">
        <v>2627</v>
      </c>
      <c r="M53" s="297">
        <v>2209</v>
      </c>
      <c r="N53" s="373">
        <f>L53-M53</f>
        <v>418</v>
      </c>
      <c r="O53" s="373">
        <f>$F53*N53</f>
        <v>261250</v>
      </c>
      <c r="P53" s="373">
        <f>O53/1000000</f>
        <v>0.26125</v>
      </c>
      <c r="Q53" s="396"/>
    </row>
    <row r="54" spans="1:17" ht="18" customHeight="1">
      <c r="A54" s="136"/>
      <c r="B54" s="144" t="s">
        <v>157</v>
      </c>
      <c r="C54" s="138"/>
      <c r="D54" s="142"/>
      <c r="E54" s="226"/>
      <c r="F54" s="143"/>
      <c r="G54" s="296"/>
      <c r="H54" s="297"/>
      <c r="I54" s="373"/>
      <c r="J54" s="373"/>
      <c r="K54" s="373"/>
      <c r="L54" s="296"/>
      <c r="M54" s="297"/>
      <c r="N54" s="373"/>
      <c r="O54" s="373"/>
      <c r="P54" s="373"/>
      <c r="Q54" s="396"/>
    </row>
    <row r="55" spans="1:17" ht="18" customHeight="1">
      <c r="A55" s="136">
        <v>35</v>
      </c>
      <c r="B55" s="137" t="s">
        <v>170</v>
      </c>
      <c r="C55" s="138">
        <v>4902580</v>
      </c>
      <c r="D55" s="142" t="s">
        <v>12</v>
      </c>
      <c r="E55" s="226" t="s">
        <v>306</v>
      </c>
      <c r="F55" s="143">
        <v>100</v>
      </c>
      <c r="G55" s="296">
        <v>1000081</v>
      </c>
      <c r="H55" s="297">
        <v>999878</v>
      </c>
      <c r="I55" s="373">
        <f>G55-H55</f>
        <v>203</v>
      </c>
      <c r="J55" s="373">
        <f>$F55*I55</f>
        <v>20300</v>
      </c>
      <c r="K55" s="373">
        <f>J55/1000000</f>
        <v>0.0203</v>
      </c>
      <c r="L55" s="296">
        <v>1727</v>
      </c>
      <c r="M55" s="297">
        <v>1695</v>
      </c>
      <c r="N55" s="373">
        <f>L55-M55</f>
        <v>32</v>
      </c>
      <c r="O55" s="373">
        <f>$F55*N55</f>
        <v>3200</v>
      </c>
      <c r="P55" s="373">
        <f>O55/1000000</f>
        <v>0.0032</v>
      </c>
      <c r="Q55" s="396"/>
    </row>
    <row r="56" spans="1:17" ht="19.5" customHeight="1">
      <c r="A56" s="136">
        <v>36</v>
      </c>
      <c r="B56" s="140" t="s">
        <v>171</v>
      </c>
      <c r="C56" s="138">
        <v>4902544</v>
      </c>
      <c r="D56" s="142" t="s">
        <v>12</v>
      </c>
      <c r="E56" s="226" t="s">
        <v>306</v>
      </c>
      <c r="F56" s="143">
        <v>100</v>
      </c>
      <c r="G56" s="296">
        <v>3831</v>
      </c>
      <c r="H56" s="297">
        <v>3742</v>
      </c>
      <c r="I56" s="373">
        <f>G56-H56</f>
        <v>89</v>
      </c>
      <c r="J56" s="373">
        <f>$F56*I56</f>
        <v>8900</v>
      </c>
      <c r="K56" s="373">
        <f>J56/1000000</f>
        <v>0.0089</v>
      </c>
      <c r="L56" s="296">
        <v>5073</v>
      </c>
      <c r="M56" s="297">
        <v>4992</v>
      </c>
      <c r="N56" s="373">
        <f>L56-M56</f>
        <v>81</v>
      </c>
      <c r="O56" s="373">
        <f>$F56*N56</f>
        <v>8100</v>
      </c>
      <c r="P56" s="373">
        <f>O56/1000000</f>
        <v>0.0081</v>
      </c>
      <c r="Q56" s="396"/>
    </row>
    <row r="57" spans="1:17" ht="22.5" customHeight="1">
      <c r="A57" s="136">
        <v>37</v>
      </c>
      <c r="B57" s="146" t="s">
        <v>192</v>
      </c>
      <c r="C57" s="138">
        <v>5269199</v>
      </c>
      <c r="D57" s="142" t="s">
        <v>12</v>
      </c>
      <c r="E57" s="226" t="s">
        <v>306</v>
      </c>
      <c r="F57" s="143">
        <v>100</v>
      </c>
      <c r="G57" s="243">
        <v>1213</v>
      </c>
      <c r="H57" s="244">
        <v>1213</v>
      </c>
      <c r="I57" s="391">
        <f>G57-H57</f>
        <v>0</v>
      </c>
      <c r="J57" s="391">
        <f>$F57*I57</f>
        <v>0</v>
      </c>
      <c r="K57" s="391">
        <f>J57/1000000</f>
        <v>0</v>
      </c>
      <c r="L57" s="243">
        <v>70842</v>
      </c>
      <c r="M57" s="244">
        <v>70842</v>
      </c>
      <c r="N57" s="391">
        <f>L57-M57</f>
        <v>0</v>
      </c>
      <c r="O57" s="391">
        <f>$F57*N57</f>
        <v>0</v>
      </c>
      <c r="P57" s="391">
        <f>O57/1000000</f>
        <v>0</v>
      </c>
      <c r="Q57" s="538"/>
    </row>
    <row r="58" spans="1:17" ht="19.5" customHeight="1">
      <c r="A58" s="136"/>
      <c r="B58" s="144" t="s">
        <v>163</v>
      </c>
      <c r="C58" s="138"/>
      <c r="D58" s="142"/>
      <c r="E58" s="139"/>
      <c r="F58" s="143"/>
      <c r="G58" s="296"/>
      <c r="H58" s="297"/>
      <c r="I58" s="373"/>
      <c r="J58" s="373"/>
      <c r="K58" s="373"/>
      <c r="L58" s="296"/>
      <c r="M58" s="297"/>
      <c r="N58" s="373"/>
      <c r="O58" s="373"/>
      <c r="P58" s="373"/>
      <c r="Q58" s="396"/>
    </row>
    <row r="59" spans="1:17" s="84" customFormat="1" ht="13.5" thickBot="1">
      <c r="A59" s="147">
        <v>38</v>
      </c>
      <c r="B59" s="390" t="s">
        <v>164</v>
      </c>
      <c r="C59" s="149">
        <v>4865151</v>
      </c>
      <c r="D59" s="679" t="s">
        <v>12</v>
      </c>
      <c r="E59" s="148" t="s">
        <v>306</v>
      </c>
      <c r="F59" s="155">
        <v>500</v>
      </c>
      <c r="G59" s="731">
        <v>21932</v>
      </c>
      <c r="H59" s="732">
        <v>21957</v>
      </c>
      <c r="I59" s="155">
        <f>G59-H59</f>
        <v>-25</v>
      </c>
      <c r="J59" s="155">
        <f>$F59*I59</f>
        <v>-12500</v>
      </c>
      <c r="K59" s="155">
        <f>J59/1000000</f>
        <v>-0.0125</v>
      </c>
      <c r="L59" s="731">
        <v>5284</v>
      </c>
      <c r="M59" s="732">
        <v>5270</v>
      </c>
      <c r="N59" s="155">
        <f>L59-M59</f>
        <v>14</v>
      </c>
      <c r="O59" s="155">
        <f>$F59*N59</f>
        <v>7000</v>
      </c>
      <c r="P59" s="155">
        <f>O59/1000000</f>
        <v>0.007</v>
      </c>
      <c r="Q59" s="680"/>
    </row>
    <row r="60" spans="1:23" s="423" customFormat="1" ht="15.75" customHeight="1" thickBot="1" thickTop="1">
      <c r="A60" s="147"/>
      <c r="B60" s="390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228"/>
      <c r="S60" s="228"/>
      <c r="T60" s="228"/>
      <c r="U60" s="426"/>
      <c r="V60" s="426"/>
      <c r="W60" s="426"/>
    </row>
    <row r="61" spans="1:20" ht="15.75" customHeight="1" thickTop="1">
      <c r="A61" s="440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84"/>
      <c r="R61" s="84"/>
      <c r="S61" s="84"/>
      <c r="T61" s="84"/>
    </row>
    <row r="62" spans="1:20" ht="24" thickBot="1">
      <c r="A62" s="350" t="s">
        <v>324</v>
      </c>
      <c r="G62" s="423"/>
      <c r="H62" s="423"/>
      <c r="I62" s="42" t="s">
        <v>355</v>
      </c>
      <c r="J62" s="423"/>
      <c r="K62" s="423"/>
      <c r="L62" s="423"/>
      <c r="M62" s="423"/>
      <c r="N62" s="42" t="s">
        <v>356</v>
      </c>
      <c r="O62" s="423"/>
      <c r="P62" s="423"/>
      <c r="R62" s="84"/>
      <c r="S62" s="84"/>
      <c r="T62" s="84"/>
    </row>
    <row r="63" spans="1:20" ht="39.75" thickBot="1" thickTop="1">
      <c r="A63" s="441" t="s">
        <v>8</v>
      </c>
      <c r="B63" s="442" t="s">
        <v>9</v>
      </c>
      <c r="C63" s="443" t="s">
        <v>1</v>
      </c>
      <c r="D63" s="443" t="s">
        <v>2</v>
      </c>
      <c r="E63" s="443" t="s">
        <v>3</v>
      </c>
      <c r="F63" s="443" t="s">
        <v>10</v>
      </c>
      <c r="G63" s="441" t="str">
        <f>G5</f>
        <v>FINAL READING 30/09/2022</v>
      </c>
      <c r="H63" s="443" t="str">
        <f>H5</f>
        <v>INTIAL READING 01/09/2022</v>
      </c>
      <c r="I63" s="443" t="s">
        <v>4</v>
      </c>
      <c r="J63" s="443" t="s">
        <v>5</v>
      </c>
      <c r="K63" s="443" t="s">
        <v>6</v>
      </c>
      <c r="L63" s="441" t="str">
        <f>G63</f>
        <v>FINAL READING 30/09/2022</v>
      </c>
      <c r="M63" s="443" t="str">
        <f>H63</f>
        <v>INTIAL READING 01/09/2022</v>
      </c>
      <c r="N63" s="443" t="s">
        <v>4</v>
      </c>
      <c r="O63" s="443" t="s">
        <v>5</v>
      </c>
      <c r="P63" s="443" t="s">
        <v>6</v>
      </c>
      <c r="Q63" s="444" t="s">
        <v>271</v>
      </c>
      <c r="R63" s="84"/>
      <c r="S63" s="84"/>
      <c r="T63" s="84"/>
    </row>
    <row r="64" spans="1:20" ht="15.75" customHeight="1" thickTop="1">
      <c r="A64" s="445"/>
      <c r="B64" s="389" t="s">
        <v>350</v>
      </c>
      <c r="C64" s="446"/>
      <c r="D64" s="446"/>
      <c r="E64" s="446"/>
      <c r="F64" s="447"/>
      <c r="G64" s="446"/>
      <c r="H64" s="446"/>
      <c r="I64" s="446"/>
      <c r="J64" s="446"/>
      <c r="K64" s="447"/>
      <c r="L64" s="446"/>
      <c r="M64" s="446"/>
      <c r="N64" s="446"/>
      <c r="O64" s="446"/>
      <c r="P64" s="446"/>
      <c r="Q64" s="448"/>
      <c r="R64" s="84"/>
      <c r="S64" s="84"/>
      <c r="T64" s="84"/>
    </row>
    <row r="65" spans="1:20" ht="15.75" customHeight="1">
      <c r="A65" s="136">
        <v>1</v>
      </c>
      <c r="B65" s="137" t="s">
        <v>396</v>
      </c>
      <c r="C65" s="138">
        <v>4864839</v>
      </c>
      <c r="D65" s="303" t="s">
        <v>12</v>
      </c>
      <c r="E65" s="284" t="s">
        <v>306</v>
      </c>
      <c r="F65" s="143">
        <v>-1000</v>
      </c>
      <c r="G65" s="296">
        <v>625</v>
      </c>
      <c r="H65" s="297">
        <v>568</v>
      </c>
      <c r="I65" s="374">
        <f>G65-H65</f>
        <v>57</v>
      </c>
      <c r="J65" s="374">
        <f>$F65*I65</f>
        <v>-57000</v>
      </c>
      <c r="K65" s="374">
        <f>J65/1000000</f>
        <v>-0.057</v>
      </c>
      <c r="L65" s="296">
        <v>999973</v>
      </c>
      <c r="M65" s="297">
        <v>999981</v>
      </c>
      <c r="N65" s="244">
        <f>L65-M65</f>
        <v>-8</v>
      </c>
      <c r="O65" s="244">
        <f>$F65*N65</f>
        <v>8000</v>
      </c>
      <c r="P65" s="244">
        <f>O65/1000000</f>
        <v>0.008</v>
      </c>
      <c r="Q65" s="406"/>
      <c r="R65" s="84"/>
      <c r="S65" s="84"/>
      <c r="T65" s="84"/>
    </row>
    <row r="66" spans="1:20" ht="15.75" customHeight="1">
      <c r="A66" s="136">
        <v>2</v>
      </c>
      <c r="B66" s="137" t="s">
        <v>399</v>
      </c>
      <c r="C66" s="138">
        <v>4864872</v>
      </c>
      <c r="D66" s="303" t="s">
        <v>12</v>
      </c>
      <c r="E66" s="284" t="s">
        <v>306</v>
      </c>
      <c r="F66" s="143">
        <v>-1000</v>
      </c>
      <c r="G66" s="296">
        <v>999525</v>
      </c>
      <c r="H66" s="297">
        <v>999533</v>
      </c>
      <c r="I66" s="244">
        <f>G66-H66</f>
        <v>-8</v>
      </c>
      <c r="J66" s="244">
        <f>$F66*I66</f>
        <v>8000</v>
      </c>
      <c r="K66" s="244">
        <f>J66/1000000</f>
        <v>0.008</v>
      </c>
      <c r="L66" s="296">
        <v>999915</v>
      </c>
      <c r="M66" s="297">
        <v>999918</v>
      </c>
      <c r="N66" s="244">
        <f>L66-M66</f>
        <v>-3</v>
      </c>
      <c r="O66" s="244">
        <f>$F66*N66</f>
        <v>3000</v>
      </c>
      <c r="P66" s="244">
        <f>O66/1000000</f>
        <v>0.003</v>
      </c>
      <c r="Q66" s="406"/>
      <c r="R66" s="84"/>
      <c r="S66" s="84"/>
      <c r="T66" s="84"/>
    </row>
    <row r="67" spans="1:20" ht="15.75" customHeight="1">
      <c r="A67" s="449"/>
      <c r="B67" s="274" t="s">
        <v>321</v>
      </c>
      <c r="C67" s="291"/>
      <c r="D67" s="303"/>
      <c r="E67" s="284"/>
      <c r="F67" s="143"/>
      <c r="G67" s="296"/>
      <c r="H67" s="297"/>
      <c r="I67" s="140"/>
      <c r="J67" s="140"/>
      <c r="K67" s="140"/>
      <c r="L67" s="296"/>
      <c r="M67" s="297"/>
      <c r="N67" s="140"/>
      <c r="O67" s="140"/>
      <c r="P67" s="140"/>
      <c r="Q67" s="406"/>
      <c r="R67" s="84"/>
      <c r="S67" s="84"/>
      <c r="T67" s="84"/>
    </row>
    <row r="68" spans="1:20" ht="15.75" customHeight="1">
      <c r="A68" s="136">
        <v>3</v>
      </c>
      <c r="B68" s="137" t="s">
        <v>322</v>
      </c>
      <c r="C68" s="291">
        <v>4865073</v>
      </c>
      <c r="D68" s="303" t="s">
        <v>12</v>
      </c>
      <c r="E68" s="284" t="s">
        <v>306</v>
      </c>
      <c r="F68" s="291">
        <v>-100</v>
      </c>
      <c r="G68" s="296">
        <v>0</v>
      </c>
      <c r="H68" s="297">
        <v>0</v>
      </c>
      <c r="I68" s="297">
        <f>G68-H68</f>
        <v>0</v>
      </c>
      <c r="J68" s="297">
        <f>$F68*I68</f>
        <v>0</v>
      </c>
      <c r="K68" s="297">
        <f>J68/1000000</f>
        <v>0</v>
      </c>
      <c r="L68" s="296">
        <v>1276</v>
      </c>
      <c r="M68" s="297">
        <v>1370</v>
      </c>
      <c r="N68" s="297">
        <f>L68-M68</f>
        <v>-94</v>
      </c>
      <c r="O68" s="297">
        <f>$F68*N68</f>
        <v>9400</v>
      </c>
      <c r="P68" s="298">
        <f>O68/1000000</f>
        <v>0.0094</v>
      </c>
      <c r="Q68" s="406" t="s">
        <v>492</v>
      </c>
      <c r="R68" s="84"/>
      <c r="S68" s="84"/>
      <c r="T68" s="84"/>
    </row>
    <row r="69" spans="1:20" ht="15.75" customHeight="1">
      <c r="A69" s="136"/>
      <c r="B69" s="137"/>
      <c r="C69" s="291"/>
      <c r="D69" s="303"/>
      <c r="E69" s="284"/>
      <c r="F69" s="291"/>
      <c r="G69" s="296"/>
      <c r="H69" s="297"/>
      <c r="I69" s="297"/>
      <c r="J69" s="297"/>
      <c r="K69" s="297">
        <v>0</v>
      </c>
      <c r="L69" s="296"/>
      <c r="M69" s="297"/>
      <c r="N69" s="297"/>
      <c r="O69" s="297"/>
      <c r="P69" s="298">
        <v>0.0031</v>
      </c>
      <c r="Q69" s="406" t="s">
        <v>484</v>
      </c>
      <c r="R69" s="84"/>
      <c r="S69" s="84"/>
      <c r="T69" s="84"/>
    </row>
    <row r="70" spans="1:23" s="423" customFormat="1" ht="15.75" customHeight="1" thickBot="1">
      <c r="A70" s="136">
        <v>4</v>
      </c>
      <c r="B70" s="137" t="s">
        <v>323</v>
      </c>
      <c r="C70" s="138">
        <v>4865078</v>
      </c>
      <c r="D70" s="303" t="s">
        <v>12</v>
      </c>
      <c r="E70" s="284" t="s">
        <v>306</v>
      </c>
      <c r="F70" s="291">
        <v>-100</v>
      </c>
      <c r="G70" s="296">
        <v>0</v>
      </c>
      <c r="H70" s="297">
        <v>0</v>
      </c>
      <c r="I70" s="244">
        <f>G70-H70</f>
        <v>0</v>
      </c>
      <c r="J70" s="244">
        <f>$F70*I70</f>
        <v>0</v>
      </c>
      <c r="K70" s="244">
        <f>J70/1000000</f>
        <v>0</v>
      </c>
      <c r="L70" s="296">
        <v>2715</v>
      </c>
      <c r="M70" s="297">
        <v>2348</v>
      </c>
      <c r="N70" s="244">
        <f>L70-M70</f>
        <v>367</v>
      </c>
      <c r="O70" s="244">
        <f>$F70*N70</f>
        <v>-36700</v>
      </c>
      <c r="P70" s="244">
        <f>O70/1000000</f>
        <v>-0.0367</v>
      </c>
      <c r="Q70" s="406"/>
      <c r="R70" s="228"/>
      <c r="S70" s="228"/>
      <c r="T70" s="228"/>
      <c r="U70" s="426"/>
      <c r="V70" s="426"/>
      <c r="W70" s="426"/>
    </row>
    <row r="71" spans="1:20" ht="15.75" customHeight="1" thickBot="1" thickTop="1">
      <c r="A71" s="147"/>
      <c r="B71" s="390"/>
      <c r="C71" s="149"/>
      <c r="D71" s="679"/>
      <c r="E71" s="148"/>
      <c r="F71" s="155"/>
      <c r="G71" s="731"/>
      <c r="H71" s="732"/>
      <c r="I71" s="155"/>
      <c r="J71" s="155"/>
      <c r="K71" s="155"/>
      <c r="L71" s="731"/>
      <c r="M71" s="732"/>
      <c r="N71" s="155"/>
      <c r="O71" s="155"/>
      <c r="P71" s="155"/>
      <c r="Q71" s="680"/>
      <c r="R71" s="84"/>
      <c r="S71" s="84"/>
      <c r="T71" s="84"/>
    </row>
    <row r="72" spans="1:16" ht="25.5" customHeight="1" thickTop="1">
      <c r="A72" s="153" t="s">
        <v>298</v>
      </c>
      <c r="B72" s="431"/>
      <c r="C72" s="71"/>
      <c r="D72" s="431"/>
      <c r="E72" s="431"/>
      <c r="F72" s="431"/>
      <c r="G72" s="431"/>
      <c r="H72" s="431"/>
      <c r="I72" s="431"/>
      <c r="J72" s="431"/>
      <c r="K72" s="539">
        <f>SUM(K9:K60)+SUM(K65:K71)-K32</f>
        <v>-0.3048501899999999</v>
      </c>
      <c r="L72" s="540"/>
      <c r="M72" s="540"/>
      <c r="N72" s="540"/>
      <c r="O72" s="540"/>
      <c r="P72" s="539">
        <f>SUM(P9:P60)+SUM(P65:P71)-P32</f>
        <v>1.4198914200000001</v>
      </c>
    </row>
    <row r="73" spans="1:16" ht="12.75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</row>
    <row r="74" spans="1:16" ht="9.75" customHeight="1">
      <c r="A74" s="431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</row>
    <row r="75" spans="1:16" ht="12.75" hidden="1">
      <c r="A75" s="431"/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</row>
    <row r="76" spans="1:16" ht="23.25" customHeight="1" thickBot="1">
      <c r="A76" s="431"/>
      <c r="B76" s="431"/>
      <c r="C76" s="541"/>
      <c r="D76" s="431"/>
      <c r="E76" s="431"/>
      <c r="F76" s="431"/>
      <c r="G76" s="431"/>
      <c r="H76" s="431"/>
      <c r="I76" s="431"/>
      <c r="J76" s="542"/>
      <c r="K76" s="488" t="s">
        <v>299</v>
      </c>
      <c r="L76" s="431"/>
      <c r="M76" s="431"/>
      <c r="N76" s="431"/>
      <c r="O76" s="431"/>
      <c r="P76" s="488" t="s">
        <v>300</v>
      </c>
    </row>
    <row r="77" spans="1:17" ht="20.25">
      <c r="A77" s="543"/>
      <c r="B77" s="544"/>
      <c r="C77" s="153"/>
      <c r="D77" s="476"/>
      <c r="E77" s="476"/>
      <c r="F77" s="476"/>
      <c r="G77" s="476"/>
      <c r="H77" s="476"/>
      <c r="I77" s="476"/>
      <c r="J77" s="545"/>
      <c r="K77" s="544"/>
      <c r="L77" s="544"/>
      <c r="M77" s="544"/>
      <c r="N77" s="544"/>
      <c r="O77" s="544"/>
      <c r="P77" s="544"/>
      <c r="Q77" s="477"/>
    </row>
    <row r="78" spans="1:17" ht="20.25">
      <c r="A78" s="215"/>
      <c r="B78" s="153" t="s">
        <v>296</v>
      </c>
      <c r="C78" s="153"/>
      <c r="D78" s="546"/>
      <c r="E78" s="546"/>
      <c r="F78" s="546"/>
      <c r="G78" s="546"/>
      <c r="H78" s="546"/>
      <c r="I78" s="546"/>
      <c r="J78" s="546"/>
      <c r="K78" s="547">
        <f>K72</f>
        <v>-0.3048501899999999</v>
      </c>
      <c r="L78" s="548"/>
      <c r="M78" s="548"/>
      <c r="N78" s="548"/>
      <c r="O78" s="548"/>
      <c r="P78" s="547">
        <f>P72</f>
        <v>1.4198914200000001</v>
      </c>
      <c r="Q78" s="478"/>
    </row>
    <row r="79" spans="1:17" ht="20.25">
      <c r="A79" s="215"/>
      <c r="B79" s="153"/>
      <c r="C79" s="153"/>
      <c r="D79" s="546"/>
      <c r="E79" s="546"/>
      <c r="F79" s="546"/>
      <c r="G79" s="546"/>
      <c r="H79" s="546"/>
      <c r="I79" s="549"/>
      <c r="J79" s="53"/>
      <c r="K79" s="534"/>
      <c r="L79" s="534"/>
      <c r="M79" s="534"/>
      <c r="N79" s="534"/>
      <c r="O79" s="534"/>
      <c r="P79" s="534"/>
      <c r="Q79" s="478"/>
    </row>
    <row r="80" spans="1:17" ht="20.25">
      <c r="A80" s="215"/>
      <c r="B80" s="153" t="s">
        <v>289</v>
      </c>
      <c r="C80" s="153"/>
      <c r="D80" s="546"/>
      <c r="E80" s="546"/>
      <c r="F80" s="546"/>
      <c r="G80" s="546"/>
      <c r="H80" s="546"/>
      <c r="I80" s="546"/>
      <c r="J80" s="546"/>
      <c r="K80" s="547">
        <f>'STEPPED UP GENCO'!K65</f>
        <v>0.12451278580000008</v>
      </c>
      <c r="L80" s="547"/>
      <c r="M80" s="547"/>
      <c r="N80" s="547"/>
      <c r="O80" s="547"/>
      <c r="P80" s="547">
        <f>'STEPPED UP GENCO'!P65</f>
        <v>0.0037087229999999997</v>
      </c>
      <c r="Q80" s="478"/>
    </row>
    <row r="81" spans="1:17" ht="20.25">
      <c r="A81" s="215"/>
      <c r="B81" s="153"/>
      <c r="C81" s="153"/>
      <c r="D81" s="550"/>
      <c r="E81" s="550"/>
      <c r="F81" s="550"/>
      <c r="G81" s="550"/>
      <c r="H81" s="550"/>
      <c r="I81" s="551"/>
      <c r="J81" s="552"/>
      <c r="K81" s="423"/>
      <c r="L81" s="423"/>
      <c r="M81" s="423"/>
      <c r="N81" s="423"/>
      <c r="O81" s="423"/>
      <c r="P81" s="423"/>
      <c r="Q81" s="820"/>
    </row>
    <row r="82" spans="1:17" ht="20.25">
      <c r="A82" s="215"/>
      <c r="B82" s="153" t="s">
        <v>297</v>
      </c>
      <c r="C82" s="153"/>
      <c r="D82" s="423"/>
      <c r="E82" s="423"/>
      <c r="F82" s="423"/>
      <c r="G82" s="423"/>
      <c r="H82" s="423"/>
      <c r="I82" s="423"/>
      <c r="J82" s="423"/>
      <c r="K82" s="257">
        <f>SUM(K78:K81)</f>
        <v>-0.18033740419999983</v>
      </c>
      <c r="L82" s="423"/>
      <c r="M82" s="423"/>
      <c r="N82" s="423"/>
      <c r="O82" s="423"/>
      <c r="P82" s="553">
        <f>SUM(P78:P81)</f>
        <v>1.423600143</v>
      </c>
      <c r="Q82" s="478"/>
    </row>
    <row r="83" spans="1:17" ht="20.25">
      <c r="A83" s="502"/>
      <c r="B83" s="423"/>
      <c r="C83" s="15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78"/>
    </row>
    <row r="84" spans="1:17" ht="13.5" thickBot="1">
      <c r="A84" s="503"/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8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zoomScalePageLayoutView="0" workbookViewId="0" topLeftCell="A12">
      <selection activeCell="K49" sqref="K49"/>
    </sheetView>
  </sheetViews>
  <sheetFormatPr defaultColWidth="9.140625" defaultRowHeight="12.75"/>
  <cols>
    <col min="1" max="1" width="4.7109375" style="392" customWidth="1"/>
    <col min="2" max="2" width="26.7109375" style="392" customWidth="1"/>
    <col min="3" max="3" width="18.57421875" style="392" customWidth="1"/>
    <col min="4" max="4" width="12.8515625" style="392" customWidth="1"/>
    <col min="5" max="5" width="22.140625" style="392" customWidth="1"/>
    <col min="6" max="6" width="14.421875" style="392" customWidth="1"/>
    <col min="7" max="7" width="15.57421875" style="392" customWidth="1"/>
    <col min="8" max="8" width="15.28125" style="392" customWidth="1"/>
    <col min="9" max="9" width="15.00390625" style="392" customWidth="1"/>
    <col min="10" max="10" width="16.7109375" style="392" customWidth="1"/>
    <col min="11" max="11" width="16.57421875" style="392" customWidth="1"/>
    <col min="12" max="12" width="17.140625" style="392" customWidth="1"/>
    <col min="13" max="13" width="14.7109375" style="392" customWidth="1"/>
    <col min="14" max="14" width="15.7109375" style="392" customWidth="1"/>
    <col min="15" max="15" width="18.28125" style="392" customWidth="1"/>
    <col min="16" max="16" width="17.140625" style="392" customWidth="1"/>
    <col min="17" max="17" width="22.00390625" style="392" customWidth="1"/>
    <col min="18" max="16384" width="9.140625" style="392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54" t="str">
        <f>NDPL!Q1</f>
        <v>SEPTEMBER-2022</v>
      </c>
      <c r="Q2" s="554"/>
    </row>
    <row r="3" ht="23.25">
      <c r="A3" s="159" t="s">
        <v>195</v>
      </c>
    </row>
    <row r="4" spans="1:16" ht="24" thickBot="1">
      <c r="A4" s="3"/>
      <c r="G4" s="423"/>
      <c r="H4" s="423"/>
      <c r="I4" s="42" t="s">
        <v>355</v>
      </c>
      <c r="J4" s="423"/>
      <c r="K4" s="423"/>
      <c r="L4" s="423"/>
      <c r="M4" s="423"/>
      <c r="N4" s="42" t="s">
        <v>356</v>
      </c>
      <c r="O4" s="423"/>
      <c r="P4" s="423"/>
    </row>
    <row r="5" spans="1:17" ht="51.75" customHeight="1" thickBot="1" thickTop="1">
      <c r="A5" s="441" t="s">
        <v>8</v>
      </c>
      <c r="B5" s="442" t="s">
        <v>9</v>
      </c>
      <c r="C5" s="443" t="s">
        <v>1</v>
      </c>
      <c r="D5" s="443" t="s">
        <v>2</v>
      </c>
      <c r="E5" s="443" t="s">
        <v>3</v>
      </c>
      <c r="F5" s="443" t="s">
        <v>10</v>
      </c>
      <c r="G5" s="441" t="str">
        <f>NDPL!G5</f>
        <v>FINAL READING 30/09/2022</v>
      </c>
      <c r="H5" s="443" t="str">
        <f>NDPL!H5</f>
        <v>INTIAL READING 01/09/2022</v>
      </c>
      <c r="I5" s="443" t="s">
        <v>4</v>
      </c>
      <c r="J5" s="443" t="s">
        <v>5</v>
      </c>
      <c r="K5" s="443" t="s">
        <v>6</v>
      </c>
      <c r="L5" s="441" t="str">
        <f>NDPL!G5</f>
        <v>FINAL READING 30/09/2022</v>
      </c>
      <c r="M5" s="443" t="str">
        <f>NDPL!H5</f>
        <v>INTIAL READING 01/09/2022</v>
      </c>
      <c r="N5" s="443" t="s">
        <v>4</v>
      </c>
      <c r="O5" s="443" t="s">
        <v>5</v>
      </c>
      <c r="P5" s="443" t="s">
        <v>6</v>
      </c>
      <c r="Q5" s="444" t="s">
        <v>271</v>
      </c>
    </row>
    <row r="6" ht="14.25" thickBot="1" thickTop="1"/>
    <row r="7" spans="1:17" ht="24" customHeight="1" thickTop="1">
      <c r="A7" s="367" t="s">
        <v>209</v>
      </c>
      <c r="B7" s="54"/>
      <c r="C7" s="55"/>
      <c r="D7" s="55"/>
      <c r="E7" s="55"/>
      <c r="F7" s="55"/>
      <c r="G7" s="533"/>
      <c r="H7" s="531"/>
      <c r="I7" s="531"/>
      <c r="J7" s="531"/>
      <c r="K7" s="555"/>
      <c r="L7" s="556"/>
      <c r="M7" s="433"/>
      <c r="N7" s="531"/>
      <c r="O7" s="531"/>
      <c r="P7" s="557"/>
      <c r="Q7" s="465"/>
    </row>
    <row r="8" spans="1:17" ht="24" customHeight="1">
      <c r="A8" s="558" t="s">
        <v>196</v>
      </c>
      <c r="B8" s="81"/>
      <c r="C8" s="81"/>
      <c r="D8" s="81"/>
      <c r="E8" s="81"/>
      <c r="F8" s="81"/>
      <c r="G8" s="93"/>
      <c r="H8" s="534"/>
      <c r="I8" s="352"/>
      <c r="J8" s="352"/>
      <c r="K8" s="559"/>
      <c r="L8" s="353"/>
      <c r="M8" s="352"/>
      <c r="N8" s="352"/>
      <c r="O8" s="352"/>
      <c r="P8" s="560"/>
      <c r="Q8" s="396"/>
    </row>
    <row r="9" spans="1:17" ht="24" customHeight="1">
      <c r="A9" s="561" t="s">
        <v>197</v>
      </c>
      <c r="B9" s="81"/>
      <c r="C9" s="81"/>
      <c r="D9" s="81"/>
      <c r="E9" s="81"/>
      <c r="F9" s="81"/>
      <c r="G9" s="93"/>
      <c r="H9" s="534"/>
      <c r="I9" s="352"/>
      <c r="J9" s="352"/>
      <c r="K9" s="559"/>
      <c r="L9" s="353"/>
      <c r="M9" s="352"/>
      <c r="N9" s="352"/>
      <c r="O9" s="352"/>
      <c r="P9" s="560"/>
      <c r="Q9" s="396"/>
    </row>
    <row r="10" spans="1:17" ht="24" customHeight="1">
      <c r="A10" s="234">
        <v>1</v>
      </c>
      <c r="B10" s="236" t="s">
        <v>211</v>
      </c>
      <c r="C10" s="366">
        <v>5128430</v>
      </c>
      <c r="D10" s="238" t="s">
        <v>12</v>
      </c>
      <c r="E10" s="237" t="s">
        <v>306</v>
      </c>
      <c r="F10" s="238">
        <v>200</v>
      </c>
      <c r="G10" s="296">
        <v>4293</v>
      </c>
      <c r="H10" s="297">
        <v>4287</v>
      </c>
      <c r="I10" s="279">
        <f aca="true" t="shared" si="0" ref="I10:I15">G10-H10</f>
        <v>6</v>
      </c>
      <c r="J10" s="279">
        <f aca="true" t="shared" si="1" ref="J10:J15">$F10*I10</f>
        <v>1200</v>
      </c>
      <c r="K10" s="279">
        <f aca="true" t="shared" si="2" ref="K10:K15">J10/1000000</f>
        <v>0.0012</v>
      </c>
      <c r="L10" s="296">
        <v>79290</v>
      </c>
      <c r="M10" s="297">
        <v>78818</v>
      </c>
      <c r="N10" s="279">
        <f aca="true" t="shared" si="3" ref="N10:N15">L10-M10</f>
        <v>472</v>
      </c>
      <c r="O10" s="279">
        <f aca="true" t="shared" si="4" ref="O10:O15">$F10*N10</f>
        <v>94400</v>
      </c>
      <c r="P10" s="279">
        <f aca="true" t="shared" si="5" ref="P10:P15">O10/1000000</f>
        <v>0.0944</v>
      </c>
      <c r="Q10" s="396"/>
    </row>
    <row r="11" spans="1:17" ht="24" customHeight="1">
      <c r="A11" s="234">
        <v>2</v>
      </c>
      <c r="B11" s="236" t="s">
        <v>212</v>
      </c>
      <c r="C11" s="366">
        <v>4864819</v>
      </c>
      <c r="D11" s="238" t="s">
        <v>12</v>
      </c>
      <c r="E11" s="237" t="s">
        <v>306</v>
      </c>
      <c r="F11" s="238">
        <v>160</v>
      </c>
      <c r="G11" s="296">
        <v>999891</v>
      </c>
      <c r="H11" s="297">
        <v>999894</v>
      </c>
      <c r="I11" s="279">
        <f t="shared" si="0"/>
        <v>-3</v>
      </c>
      <c r="J11" s="279">
        <f t="shared" si="1"/>
        <v>-480</v>
      </c>
      <c r="K11" s="279">
        <f t="shared" si="2"/>
        <v>-0.00048</v>
      </c>
      <c r="L11" s="296">
        <v>32469</v>
      </c>
      <c r="M11" s="297">
        <v>32304</v>
      </c>
      <c r="N11" s="279">
        <f t="shared" si="3"/>
        <v>165</v>
      </c>
      <c r="O11" s="279">
        <f t="shared" si="4"/>
        <v>26400</v>
      </c>
      <c r="P11" s="279">
        <f t="shared" si="5"/>
        <v>0.0264</v>
      </c>
      <c r="Q11" s="396"/>
    </row>
    <row r="12" spans="1:17" ht="24" customHeight="1">
      <c r="A12" s="234">
        <v>3</v>
      </c>
      <c r="B12" s="236" t="s">
        <v>198</v>
      </c>
      <c r="C12" s="366">
        <v>4864815</v>
      </c>
      <c r="D12" s="238" t="s">
        <v>12</v>
      </c>
      <c r="E12" s="237" t="s">
        <v>306</v>
      </c>
      <c r="F12" s="238">
        <v>200</v>
      </c>
      <c r="G12" s="296">
        <v>17</v>
      </c>
      <c r="H12" s="297">
        <v>8</v>
      </c>
      <c r="I12" s="279">
        <f t="shared" si="0"/>
        <v>9</v>
      </c>
      <c r="J12" s="279">
        <f t="shared" si="1"/>
        <v>1800</v>
      </c>
      <c r="K12" s="279">
        <f t="shared" si="2"/>
        <v>0.0018</v>
      </c>
      <c r="L12" s="296">
        <v>2182</v>
      </c>
      <c r="M12" s="297">
        <v>1740</v>
      </c>
      <c r="N12" s="279">
        <f t="shared" si="3"/>
        <v>442</v>
      </c>
      <c r="O12" s="279">
        <f t="shared" si="4"/>
        <v>88400</v>
      </c>
      <c r="P12" s="279">
        <f t="shared" si="5"/>
        <v>0.0884</v>
      </c>
      <c r="Q12" s="396"/>
    </row>
    <row r="13" spans="1:17" ht="24" customHeight="1">
      <c r="A13" s="234">
        <v>4</v>
      </c>
      <c r="B13" s="236" t="s">
        <v>199</v>
      </c>
      <c r="C13" s="366">
        <v>4864918</v>
      </c>
      <c r="D13" s="238" t="s">
        <v>12</v>
      </c>
      <c r="E13" s="237" t="s">
        <v>306</v>
      </c>
      <c r="F13" s="238">
        <v>400</v>
      </c>
      <c r="G13" s="296">
        <v>999886</v>
      </c>
      <c r="H13" s="297">
        <v>999886</v>
      </c>
      <c r="I13" s="279">
        <f t="shared" si="0"/>
        <v>0</v>
      </c>
      <c r="J13" s="279">
        <f t="shared" si="1"/>
        <v>0</v>
      </c>
      <c r="K13" s="279">
        <f t="shared" si="2"/>
        <v>0</v>
      </c>
      <c r="L13" s="296">
        <v>19266</v>
      </c>
      <c r="M13" s="297">
        <v>19296</v>
      </c>
      <c r="N13" s="279">
        <f t="shared" si="3"/>
        <v>-30</v>
      </c>
      <c r="O13" s="279">
        <f t="shared" si="4"/>
        <v>-12000</v>
      </c>
      <c r="P13" s="279">
        <f t="shared" si="5"/>
        <v>-0.012</v>
      </c>
      <c r="Q13" s="396"/>
    </row>
    <row r="14" spans="1:17" ht="24" customHeight="1">
      <c r="A14" s="234">
        <v>5</v>
      </c>
      <c r="B14" s="236" t="s">
        <v>364</v>
      </c>
      <c r="C14" s="366">
        <v>4864894</v>
      </c>
      <c r="D14" s="238" t="s">
        <v>12</v>
      </c>
      <c r="E14" s="237" t="s">
        <v>306</v>
      </c>
      <c r="F14" s="238">
        <v>800</v>
      </c>
      <c r="G14" s="296">
        <v>999503</v>
      </c>
      <c r="H14" s="297">
        <v>999490</v>
      </c>
      <c r="I14" s="279">
        <f t="shared" si="0"/>
        <v>13</v>
      </c>
      <c r="J14" s="279">
        <f t="shared" si="1"/>
        <v>10400</v>
      </c>
      <c r="K14" s="279">
        <f t="shared" si="2"/>
        <v>0.0104</v>
      </c>
      <c r="L14" s="296">
        <v>817</v>
      </c>
      <c r="M14" s="297">
        <v>802</v>
      </c>
      <c r="N14" s="279">
        <f t="shared" si="3"/>
        <v>15</v>
      </c>
      <c r="O14" s="279">
        <f t="shared" si="4"/>
        <v>12000</v>
      </c>
      <c r="P14" s="279">
        <f t="shared" si="5"/>
        <v>0.012</v>
      </c>
      <c r="Q14" s="396"/>
    </row>
    <row r="15" spans="1:17" ht="24" customHeight="1">
      <c r="A15" s="234">
        <v>6</v>
      </c>
      <c r="B15" s="236" t="s">
        <v>363</v>
      </c>
      <c r="C15" s="366">
        <v>5128425</v>
      </c>
      <c r="D15" s="238" t="s">
        <v>12</v>
      </c>
      <c r="E15" s="237" t="s">
        <v>306</v>
      </c>
      <c r="F15" s="238">
        <v>400</v>
      </c>
      <c r="G15" s="296">
        <v>2635</v>
      </c>
      <c r="H15" s="297">
        <v>2692</v>
      </c>
      <c r="I15" s="279">
        <f t="shared" si="0"/>
        <v>-57</v>
      </c>
      <c r="J15" s="279">
        <f t="shared" si="1"/>
        <v>-22800</v>
      </c>
      <c r="K15" s="279">
        <f t="shared" si="2"/>
        <v>-0.0228</v>
      </c>
      <c r="L15" s="296">
        <v>6655</v>
      </c>
      <c r="M15" s="297">
        <v>6659</v>
      </c>
      <c r="N15" s="279">
        <f t="shared" si="3"/>
        <v>-4</v>
      </c>
      <c r="O15" s="279">
        <f t="shared" si="4"/>
        <v>-1600</v>
      </c>
      <c r="P15" s="279">
        <f t="shared" si="5"/>
        <v>-0.0016</v>
      </c>
      <c r="Q15" s="396"/>
    </row>
    <row r="16" spans="1:17" ht="24" customHeight="1">
      <c r="A16" s="562" t="s">
        <v>200</v>
      </c>
      <c r="B16" s="236"/>
      <c r="C16" s="366"/>
      <c r="D16" s="238"/>
      <c r="E16" s="236"/>
      <c r="F16" s="238"/>
      <c r="G16" s="296"/>
      <c r="H16" s="297"/>
      <c r="I16" s="279"/>
      <c r="J16" s="279"/>
      <c r="K16" s="279"/>
      <c r="L16" s="296"/>
      <c r="M16" s="297"/>
      <c r="N16" s="279"/>
      <c r="O16" s="279"/>
      <c r="P16" s="279"/>
      <c r="Q16" s="396"/>
    </row>
    <row r="17" spans="1:17" ht="24" customHeight="1">
      <c r="A17" s="234">
        <v>7</v>
      </c>
      <c r="B17" s="236" t="s">
        <v>213</v>
      </c>
      <c r="C17" s="366">
        <v>4865164</v>
      </c>
      <c r="D17" s="238" t="s">
        <v>12</v>
      </c>
      <c r="E17" s="237" t="s">
        <v>306</v>
      </c>
      <c r="F17" s="238">
        <v>666.667</v>
      </c>
      <c r="G17" s="296">
        <v>999996</v>
      </c>
      <c r="H17" s="297">
        <v>1000000</v>
      </c>
      <c r="I17" s="279">
        <f>G17-H17</f>
        <v>-4</v>
      </c>
      <c r="J17" s="279">
        <f>$F17*I17</f>
        <v>-2666.668</v>
      </c>
      <c r="K17" s="279">
        <f>J17/1000000</f>
        <v>-0.002666668</v>
      </c>
      <c r="L17" s="296">
        <v>503</v>
      </c>
      <c r="M17" s="297">
        <v>176</v>
      </c>
      <c r="N17" s="279">
        <f>L17-M17</f>
        <v>327</v>
      </c>
      <c r="O17" s="279">
        <f>$F17*N17</f>
        <v>218000.109</v>
      </c>
      <c r="P17" s="279">
        <f>O17/1000000</f>
        <v>0.218000109</v>
      </c>
      <c r="Q17" s="396"/>
    </row>
    <row r="18" spans="1:17" ht="24" customHeight="1">
      <c r="A18" s="234">
        <v>8</v>
      </c>
      <c r="B18" s="236" t="s">
        <v>212</v>
      </c>
      <c r="C18" s="366">
        <v>4864845</v>
      </c>
      <c r="D18" s="238" t="s">
        <v>12</v>
      </c>
      <c r="E18" s="237" t="s">
        <v>306</v>
      </c>
      <c r="F18" s="238">
        <v>1000</v>
      </c>
      <c r="G18" s="296">
        <v>1269</v>
      </c>
      <c r="H18" s="297">
        <v>1272</v>
      </c>
      <c r="I18" s="279">
        <f>G18-H18</f>
        <v>-3</v>
      </c>
      <c r="J18" s="279">
        <f>$F18*I18</f>
        <v>-3000</v>
      </c>
      <c r="K18" s="279">
        <f>J18/1000000</f>
        <v>-0.003</v>
      </c>
      <c r="L18" s="296">
        <v>316</v>
      </c>
      <c r="M18" s="297">
        <v>413</v>
      </c>
      <c r="N18" s="279">
        <f>L18-M18</f>
        <v>-97</v>
      </c>
      <c r="O18" s="279">
        <f>$F18*N18</f>
        <v>-97000</v>
      </c>
      <c r="P18" s="279">
        <f>O18/1000000</f>
        <v>-0.097</v>
      </c>
      <c r="Q18" s="396"/>
    </row>
    <row r="19" spans="1:17" ht="24" customHeight="1">
      <c r="A19" s="234"/>
      <c r="B19" s="236"/>
      <c r="C19" s="366"/>
      <c r="D19" s="238"/>
      <c r="E19" s="237"/>
      <c r="F19" s="238"/>
      <c r="G19" s="296"/>
      <c r="H19" s="297"/>
      <c r="I19" s="279"/>
      <c r="J19" s="279"/>
      <c r="K19" s="279"/>
      <c r="L19" s="296"/>
      <c r="M19" s="297"/>
      <c r="N19" s="279"/>
      <c r="O19" s="279"/>
      <c r="P19" s="279"/>
      <c r="Q19" s="396"/>
    </row>
    <row r="20" spans="1:17" ht="24" customHeight="1">
      <c r="A20" s="235"/>
      <c r="B20" s="563" t="s">
        <v>208</v>
      </c>
      <c r="C20" s="564"/>
      <c r="D20" s="238"/>
      <c r="E20" s="236"/>
      <c r="F20" s="252"/>
      <c r="G20" s="296"/>
      <c r="H20" s="297"/>
      <c r="I20" s="279"/>
      <c r="J20" s="279"/>
      <c r="K20" s="511">
        <f>SUM(K10:K18)</f>
        <v>-0.015546668000000003</v>
      </c>
      <c r="L20" s="296"/>
      <c r="M20" s="297"/>
      <c r="N20" s="279"/>
      <c r="O20" s="279"/>
      <c r="P20" s="511">
        <f>SUM(P10:P19)</f>
        <v>0.32860010900000003</v>
      </c>
      <c r="Q20" s="396"/>
    </row>
    <row r="21" spans="1:17" ht="24" customHeight="1">
      <c r="A21" s="235"/>
      <c r="B21" s="129"/>
      <c r="C21" s="564"/>
      <c r="D21" s="238"/>
      <c r="E21" s="236"/>
      <c r="F21" s="252"/>
      <c r="G21" s="296"/>
      <c r="H21" s="297"/>
      <c r="I21" s="279"/>
      <c r="J21" s="279"/>
      <c r="K21" s="279"/>
      <c r="L21" s="296"/>
      <c r="M21" s="297"/>
      <c r="N21" s="279"/>
      <c r="O21" s="279"/>
      <c r="P21" s="279"/>
      <c r="Q21" s="396"/>
    </row>
    <row r="22" spans="1:17" ht="24" customHeight="1">
      <c r="A22" s="562" t="s">
        <v>201</v>
      </c>
      <c r="B22" s="81"/>
      <c r="C22" s="566"/>
      <c r="D22" s="252"/>
      <c r="E22" s="81"/>
      <c r="F22" s="252"/>
      <c r="G22" s="296"/>
      <c r="H22" s="297"/>
      <c r="I22" s="279"/>
      <c r="J22" s="279"/>
      <c r="K22" s="279"/>
      <c r="L22" s="296"/>
      <c r="M22" s="297"/>
      <c r="N22" s="279"/>
      <c r="O22" s="279"/>
      <c r="P22" s="279"/>
      <c r="Q22" s="396"/>
    </row>
    <row r="23" spans="1:17" ht="24" customHeight="1">
      <c r="A23" s="235"/>
      <c r="B23" s="81"/>
      <c r="C23" s="566"/>
      <c r="D23" s="252"/>
      <c r="E23" s="81"/>
      <c r="F23" s="252"/>
      <c r="G23" s="296"/>
      <c r="H23" s="297"/>
      <c r="I23" s="279"/>
      <c r="J23" s="279"/>
      <c r="K23" s="279"/>
      <c r="L23" s="296"/>
      <c r="M23" s="297"/>
      <c r="N23" s="279"/>
      <c r="O23" s="279"/>
      <c r="P23" s="279"/>
      <c r="Q23" s="396"/>
    </row>
    <row r="24" spans="1:17" ht="24" customHeight="1">
      <c r="A24" s="234">
        <v>9</v>
      </c>
      <c r="B24" s="81" t="s">
        <v>202</v>
      </c>
      <c r="C24" s="366">
        <v>4865065</v>
      </c>
      <c r="D24" s="252" t="s">
        <v>12</v>
      </c>
      <c r="E24" s="237" t="s">
        <v>306</v>
      </c>
      <c r="F24" s="238">
        <v>100</v>
      </c>
      <c r="G24" s="243">
        <v>3437</v>
      </c>
      <c r="H24" s="244">
        <v>3437</v>
      </c>
      <c r="I24" s="279">
        <f aca="true" t="shared" si="6" ref="I24:I31">G24-H24</f>
        <v>0</v>
      </c>
      <c r="J24" s="279">
        <f aca="true" t="shared" si="7" ref="J24:J31">$F24*I24</f>
        <v>0</v>
      </c>
      <c r="K24" s="279">
        <f aca="true" t="shared" si="8" ref="K24:K31">J24/1000000</f>
        <v>0</v>
      </c>
      <c r="L24" s="243">
        <v>34489</v>
      </c>
      <c r="M24" s="244">
        <v>34489</v>
      </c>
      <c r="N24" s="279">
        <f aca="true" t="shared" si="9" ref="N24:N31">L24-M24</f>
        <v>0</v>
      </c>
      <c r="O24" s="279">
        <f aca="true" t="shared" si="10" ref="O24:O31">$F24*N24</f>
        <v>0</v>
      </c>
      <c r="P24" s="279">
        <f aca="true" t="shared" si="11" ref="P24:P31">O24/1000000</f>
        <v>0</v>
      </c>
      <c r="Q24" s="396"/>
    </row>
    <row r="25" spans="1:17" ht="24" customHeight="1">
      <c r="A25" s="234">
        <v>10</v>
      </c>
      <c r="B25" s="81" t="s">
        <v>203</v>
      </c>
      <c r="C25" s="366">
        <v>4902519</v>
      </c>
      <c r="D25" s="252" t="s">
        <v>12</v>
      </c>
      <c r="E25" s="237" t="s">
        <v>306</v>
      </c>
      <c r="F25" s="238">
        <v>37.5</v>
      </c>
      <c r="G25" s="296">
        <v>4177</v>
      </c>
      <c r="H25" s="297">
        <v>4047</v>
      </c>
      <c r="I25" s="279">
        <f t="shared" si="6"/>
        <v>130</v>
      </c>
      <c r="J25" s="279">
        <f t="shared" si="7"/>
        <v>4875</v>
      </c>
      <c r="K25" s="279">
        <f t="shared" si="8"/>
        <v>0.004875</v>
      </c>
      <c r="L25" s="296">
        <v>39756</v>
      </c>
      <c r="M25" s="297">
        <v>37559</v>
      </c>
      <c r="N25" s="279">
        <f t="shared" si="9"/>
        <v>2197</v>
      </c>
      <c r="O25" s="279">
        <f t="shared" si="10"/>
        <v>82387.5</v>
      </c>
      <c r="P25" s="279">
        <f t="shared" si="11"/>
        <v>0.0823875</v>
      </c>
      <c r="Q25" s="396"/>
    </row>
    <row r="26" spans="1:17" ht="24" customHeight="1">
      <c r="A26" s="234">
        <v>11</v>
      </c>
      <c r="B26" s="81" t="s">
        <v>204</v>
      </c>
      <c r="C26" s="366">
        <v>4865067</v>
      </c>
      <c r="D26" s="252" t="s">
        <v>12</v>
      </c>
      <c r="E26" s="237" t="s">
        <v>306</v>
      </c>
      <c r="F26" s="238">
        <v>100</v>
      </c>
      <c r="G26" s="296">
        <v>78</v>
      </c>
      <c r="H26" s="297">
        <v>78</v>
      </c>
      <c r="I26" s="279">
        <f t="shared" si="6"/>
        <v>0</v>
      </c>
      <c r="J26" s="279">
        <f t="shared" si="7"/>
        <v>0</v>
      </c>
      <c r="K26" s="279">
        <f t="shared" si="8"/>
        <v>0</v>
      </c>
      <c r="L26" s="296">
        <v>1591</v>
      </c>
      <c r="M26" s="297">
        <v>1530</v>
      </c>
      <c r="N26" s="279">
        <f t="shared" si="9"/>
        <v>61</v>
      </c>
      <c r="O26" s="279">
        <f t="shared" si="10"/>
        <v>6100</v>
      </c>
      <c r="P26" s="279">
        <f t="shared" si="11"/>
        <v>0.0061</v>
      </c>
      <c r="Q26" s="396"/>
    </row>
    <row r="27" spans="1:17" ht="24" customHeight="1">
      <c r="A27" s="234">
        <v>12</v>
      </c>
      <c r="B27" s="81" t="s">
        <v>205</v>
      </c>
      <c r="C27" s="366">
        <v>4902562</v>
      </c>
      <c r="D27" s="252" t="s">
        <v>12</v>
      </c>
      <c r="E27" s="237" t="s">
        <v>306</v>
      </c>
      <c r="F27" s="238">
        <v>75</v>
      </c>
      <c r="G27" s="296">
        <v>4280</v>
      </c>
      <c r="H27" s="297">
        <v>4280</v>
      </c>
      <c r="I27" s="279">
        <f t="shared" si="6"/>
        <v>0</v>
      </c>
      <c r="J27" s="279">
        <f t="shared" si="7"/>
        <v>0</v>
      </c>
      <c r="K27" s="279">
        <f t="shared" si="8"/>
        <v>0</v>
      </c>
      <c r="L27" s="296">
        <v>59207</v>
      </c>
      <c r="M27" s="297">
        <v>56676</v>
      </c>
      <c r="N27" s="279">
        <f t="shared" si="9"/>
        <v>2531</v>
      </c>
      <c r="O27" s="279">
        <f t="shared" si="10"/>
        <v>189825</v>
      </c>
      <c r="P27" s="279">
        <f t="shared" si="11"/>
        <v>0.189825</v>
      </c>
      <c r="Q27" s="406"/>
    </row>
    <row r="28" spans="1:17" ht="19.5" customHeight="1">
      <c r="A28" s="234">
        <v>13</v>
      </c>
      <c r="B28" s="81" t="s">
        <v>205</v>
      </c>
      <c r="C28" s="432">
        <v>4902599</v>
      </c>
      <c r="D28" s="655" t="s">
        <v>12</v>
      </c>
      <c r="E28" s="237" t="s">
        <v>306</v>
      </c>
      <c r="F28" s="656">
        <v>1000</v>
      </c>
      <c r="G28" s="243">
        <v>7</v>
      </c>
      <c r="H28" s="244">
        <v>7</v>
      </c>
      <c r="I28" s="279">
        <f t="shared" si="6"/>
        <v>0</v>
      </c>
      <c r="J28" s="279">
        <f t="shared" si="7"/>
        <v>0</v>
      </c>
      <c r="K28" s="279">
        <f t="shared" si="8"/>
        <v>0</v>
      </c>
      <c r="L28" s="243">
        <v>105</v>
      </c>
      <c r="M28" s="244">
        <v>105</v>
      </c>
      <c r="N28" s="279">
        <f t="shared" si="9"/>
        <v>0</v>
      </c>
      <c r="O28" s="279">
        <f t="shared" si="10"/>
        <v>0</v>
      </c>
      <c r="P28" s="279">
        <f t="shared" si="11"/>
        <v>0</v>
      </c>
      <c r="Q28" s="410"/>
    </row>
    <row r="29" spans="1:17" ht="19.5" customHeight="1">
      <c r="A29" s="234"/>
      <c r="B29" s="81"/>
      <c r="C29" s="432">
        <v>4865081</v>
      </c>
      <c r="D29" s="655" t="s">
        <v>12</v>
      </c>
      <c r="E29" s="237" t="s">
        <v>306</v>
      </c>
      <c r="F29" s="656">
        <v>100</v>
      </c>
      <c r="G29" s="296">
        <v>0</v>
      </c>
      <c r="H29" s="297">
        <v>0</v>
      </c>
      <c r="I29" s="279">
        <f t="shared" si="6"/>
        <v>0</v>
      </c>
      <c r="J29" s="279">
        <f t="shared" si="7"/>
        <v>0</v>
      </c>
      <c r="K29" s="279">
        <f t="shared" si="8"/>
        <v>0</v>
      </c>
      <c r="L29" s="296">
        <v>13</v>
      </c>
      <c r="M29" s="297">
        <v>0</v>
      </c>
      <c r="N29" s="279">
        <f t="shared" si="9"/>
        <v>13</v>
      </c>
      <c r="O29" s="279">
        <f t="shared" si="10"/>
        <v>1300</v>
      </c>
      <c r="P29" s="279">
        <f t="shared" si="11"/>
        <v>0.0013</v>
      </c>
      <c r="Q29" s="410" t="s">
        <v>481</v>
      </c>
    </row>
    <row r="30" spans="1:17" ht="24" customHeight="1">
      <c r="A30" s="234">
        <v>14</v>
      </c>
      <c r="B30" s="81" t="s">
        <v>206</v>
      </c>
      <c r="C30" s="366">
        <v>4902552</v>
      </c>
      <c r="D30" s="252" t="s">
        <v>12</v>
      </c>
      <c r="E30" s="237" t="s">
        <v>306</v>
      </c>
      <c r="F30" s="657">
        <v>75</v>
      </c>
      <c r="G30" s="296">
        <v>783</v>
      </c>
      <c r="H30" s="297">
        <v>783</v>
      </c>
      <c r="I30" s="279">
        <f t="shared" si="6"/>
        <v>0</v>
      </c>
      <c r="J30" s="279">
        <f t="shared" si="7"/>
        <v>0</v>
      </c>
      <c r="K30" s="279">
        <f t="shared" si="8"/>
        <v>0</v>
      </c>
      <c r="L30" s="296">
        <v>6165</v>
      </c>
      <c r="M30" s="297">
        <v>5626</v>
      </c>
      <c r="N30" s="279">
        <f t="shared" si="9"/>
        <v>539</v>
      </c>
      <c r="O30" s="279">
        <f t="shared" si="10"/>
        <v>40425</v>
      </c>
      <c r="P30" s="279">
        <f t="shared" si="11"/>
        <v>0.040425</v>
      </c>
      <c r="Q30" s="396"/>
    </row>
    <row r="31" spans="1:17" ht="24" customHeight="1">
      <c r="A31" s="234">
        <v>15</v>
      </c>
      <c r="B31" s="81" t="s">
        <v>206</v>
      </c>
      <c r="C31" s="366">
        <v>4865075</v>
      </c>
      <c r="D31" s="252" t="s">
        <v>12</v>
      </c>
      <c r="E31" s="237" t="s">
        <v>306</v>
      </c>
      <c r="F31" s="238">
        <v>100</v>
      </c>
      <c r="G31" s="296">
        <v>10283</v>
      </c>
      <c r="H31" s="297">
        <v>10283</v>
      </c>
      <c r="I31" s="279">
        <f t="shared" si="6"/>
        <v>0</v>
      </c>
      <c r="J31" s="279">
        <f t="shared" si="7"/>
        <v>0</v>
      </c>
      <c r="K31" s="279">
        <f t="shared" si="8"/>
        <v>0</v>
      </c>
      <c r="L31" s="296">
        <v>7733</v>
      </c>
      <c r="M31" s="297">
        <v>7646</v>
      </c>
      <c r="N31" s="279">
        <f t="shared" si="9"/>
        <v>87</v>
      </c>
      <c r="O31" s="279">
        <f t="shared" si="10"/>
        <v>8700</v>
      </c>
      <c r="P31" s="279">
        <f t="shared" si="11"/>
        <v>0.0087</v>
      </c>
      <c r="Q31" s="405"/>
    </row>
    <row r="32" spans="1:17" ht="19.5" customHeight="1" thickBot="1">
      <c r="A32" s="65"/>
      <c r="B32" s="66"/>
      <c r="C32" s="67"/>
      <c r="D32" s="68"/>
      <c r="E32" s="69"/>
      <c r="F32" s="69"/>
      <c r="G32" s="70"/>
      <c r="H32" s="434"/>
      <c r="I32" s="434"/>
      <c r="J32" s="434"/>
      <c r="K32" s="567"/>
      <c r="L32" s="568"/>
      <c r="M32" s="434"/>
      <c r="N32" s="434"/>
      <c r="O32" s="434"/>
      <c r="P32" s="569"/>
      <c r="Q32" s="475"/>
    </row>
    <row r="33" spans="1:16" ht="13.5" thickTop="1">
      <c r="A33" s="64"/>
      <c r="B33" s="72"/>
      <c r="C33" s="57"/>
      <c r="D33" s="59"/>
      <c r="E33" s="58"/>
      <c r="F33" s="58"/>
      <c r="G33" s="73"/>
      <c r="H33" s="534"/>
      <c r="I33" s="352"/>
      <c r="J33" s="352"/>
      <c r="K33" s="559"/>
      <c r="L33" s="534"/>
      <c r="M33" s="534"/>
      <c r="N33" s="352"/>
      <c r="O33" s="352"/>
      <c r="P33" s="570"/>
    </row>
    <row r="34" spans="1:16" ht="12.75">
      <c r="A34" s="64"/>
      <c r="B34" s="72"/>
      <c r="C34" s="57"/>
      <c r="D34" s="59"/>
      <c r="E34" s="58"/>
      <c r="F34" s="58"/>
      <c r="G34" s="73"/>
      <c r="H34" s="534"/>
      <c r="I34" s="352"/>
      <c r="J34" s="352"/>
      <c r="K34" s="559"/>
      <c r="L34" s="534"/>
      <c r="M34" s="534"/>
      <c r="N34" s="352"/>
      <c r="O34" s="352"/>
      <c r="P34" s="570"/>
    </row>
    <row r="35" spans="1:16" ht="12.75">
      <c r="A35" s="534"/>
      <c r="B35" s="431"/>
      <c r="C35" s="431"/>
      <c r="D35" s="431"/>
      <c r="E35" s="431"/>
      <c r="F35" s="431"/>
      <c r="G35" s="431"/>
      <c r="H35" s="431"/>
      <c r="I35" s="431"/>
      <c r="J35" s="431"/>
      <c r="K35" s="571"/>
      <c r="L35" s="431"/>
      <c r="M35" s="431"/>
      <c r="N35" s="431"/>
      <c r="O35" s="431"/>
      <c r="P35" s="572"/>
    </row>
    <row r="36" spans="1:16" ht="20.25">
      <c r="A36" s="145"/>
      <c r="B36" s="563" t="s">
        <v>207</v>
      </c>
      <c r="C36" s="573"/>
      <c r="D36" s="573"/>
      <c r="E36" s="573"/>
      <c r="F36" s="573"/>
      <c r="G36" s="573"/>
      <c r="H36" s="573"/>
      <c r="I36" s="573"/>
      <c r="J36" s="573"/>
      <c r="K36" s="565">
        <f>SUM(K24:K32)</f>
        <v>0.004875</v>
      </c>
      <c r="L36" s="574"/>
      <c r="M36" s="574"/>
      <c r="N36" s="574"/>
      <c r="O36" s="574"/>
      <c r="P36" s="565">
        <f>SUM(P24:P32)</f>
        <v>0.32873749999999996</v>
      </c>
    </row>
    <row r="37" spans="1:16" ht="20.25">
      <c r="A37" s="87"/>
      <c r="B37" s="563" t="s">
        <v>208</v>
      </c>
      <c r="C37" s="566"/>
      <c r="D37" s="566"/>
      <c r="E37" s="566"/>
      <c r="F37" s="566"/>
      <c r="G37" s="566"/>
      <c r="H37" s="566"/>
      <c r="I37" s="566"/>
      <c r="J37" s="566"/>
      <c r="K37" s="575">
        <f>K20</f>
        <v>-0.015546668000000003</v>
      </c>
      <c r="L37" s="574"/>
      <c r="M37" s="574"/>
      <c r="N37" s="574"/>
      <c r="O37" s="574"/>
      <c r="P37" s="575">
        <f>P20</f>
        <v>0.32860010900000003</v>
      </c>
    </row>
    <row r="38" spans="1:16" ht="18">
      <c r="A38" s="87"/>
      <c r="B38" s="81"/>
      <c r="C38" s="84"/>
      <c r="D38" s="84"/>
      <c r="E38" s="84"/>
      <c r="F38" s="84"/>
      <c r="G38" s="84"/>
      <c r="H38" s="84"/>
      <c r="I38" s="84"/>
      <c r="J38" s="84"/>
      <c r="K38" s="576"/>
      <c r="L38" s="577"/>
      <c r="M38" s="577"/>
      <c r="N38" s="577"/>
      <c r="O38" s="577"/>
      <c r="P38" s="578"/>
    </row>
    <row r="39" spans="1:16" ht="3" customHeight="1">
      <c r="A39" s="87"/>
      <c r="B39" s="81"/>
      <c r="C39" s="84"/>
      <c r="D39" s="84"/>
      <c r="E39" s="84"/>
      <c r="F39" s="84"/>
      <c r="G39" s="84"/>
      <c r="H39" s="84"/>
      <c r="I39" s="84"/>
      <c r="J39" s="84"/>
      <c r="K39" s="576"/>
      <c r="L39" s="577"/>
      <c r="M39" s="577"/>
      <c r="N39" s="577"/>
      <c r="O39" s="577"/>
      <c r="P39" s="578"/>
    </row>
    <row r="40" spans="1:16" ht="23.25">
      <c r="A40" s="87"/>
      <c r="B40" s="349" t="s">
        <v>210</v>
      </c>
      <c r="C40" s="579"/>
      <c r="D40" s="3"/>
      <c r="E40" s="3"/>
      <c r="F40" s="3"/>
      <c r="G40" s="3"/>
      <c r="H40" s="3"/>
      <c r="I40" s="3"/>
      <c r="J40" s="3"/>
      <c r="K40" s="585">
        <f>SUM(K36:K39)</f>
        <v>-0.010671668000000002</v>
      </c>
      <c r="L40" s="580"/>
      <c r="M40" s="580"/>
      <c r="N40" s="580"/>
      <c r="O40" s="580"/>
      <c r="P40" s="581">
        <f>SUM(P36:P39)</f>
        <v>0.657337609</v>
      </c>
    </row>
    <row r="41" ht="12.75">
      <c r="K41" s="582"/>
    </row>
    <row r="42" ht="13.5" thickBot="1">
      <c r="K42" s="582"/>
    </row>
    <row r="43" spans="1:17" ht="12.75">
      <c r="A43" s="481"/>
      <c r="B43" s="482"/>
      <c r="C43" s="482"/>
      <c r="D43" s="482"/>
      <c r="E43" s="482"/>
      <c r="F43" s="482"/>
      <c r="G43" s="482"/>
      <c r="H43" s="476"/>
      <c r="I43" s="476"/>
      <c r="J43" s="476"/>
      <c r="K43" s="476"/>
      <c r="L43" s="476"/>
      <c r="M43" s="476"/>
      <c r="N43" s="476"/>
      <c r="O43" s="476"/>
      <c r="P43" s="476"/>
      <c r="Q43" s="477"/>
    </row>
    <row r="44" spans="1:17" ht="23.25">
      <c r="A44" s="483" t="s">
        <v>287</v>
      </c>
      <c r="B44" s="484"/>
      <c r="C44" s="484"/>
      <c r="D44" s="484"/>
      <c r="E44" s="484"/>
      <c r="F44" s="484"/>
      <c r="G44" s="484"/>
      <c r="H44" s="423"/>
      <c r="I44" s="423"/>
      <c r="J44" s="423"/>
      <c r="K44" s="423"/>
      <c r="L44" s="423"/>
      <c r="M44" s="423"/>
      <c r="N44" s="423"/>
      <c r="O44" s="423"/>
      <c r="P44" s="423"/>
      <c r="Q44" s="478"/>
    </row>
    <row r="45" spans="1:17" ht="12.75">
      <c r="A45" s="485"/>
      <c r="B45" s="484"/>
      <c r="C45" s="484"/>
      <c r="D45" s="484"/>
      <c r="E45" s="484"/>
      <c r="F45" s="484"/>
      <c r="G45" s="484"/>
      <c r="H45" s="423"/>
      <c r="I45" s="423"/>
      <c r="J45" s="423"/>
      <c r="K45" s="423"/>
      <c r="L45" s="423"/>
      <c r="M45" s="423"/>
      <c r="N45" s="423"/>
      <c r="O45" s="423"/>
      <c r="P45" s="423"/>
      <c r="Q45" s="478"/>
    </row>
    <row r="46" spans="1:17" ht="18">
      <c r="A46" s="486"/>
      <c r="B46" s="487"/>
      <c r="C46" s="487"/>
      <c r="D46" s="487"/>
      <c r="E46" s="487"/>
      <c r="F46" s="487"/>
      <c r="G46" s="487"/>
      <c r="H46" s="423"/>
      <c r="I46" s="423"/>
      <c r="J46" s="474"/>
      <c r="K46" s="583" t="s">
        <v>299</v>
      </c>
      <c r="L46" s="423"/>
      <c r="M46" s="423"/>
      <c r="N46" s="423"/>
      <c r="O46" s="423"/>
      <c r="P46" s="584" t="s">
        <v>300</v>
      </c>
      <c r="Q46" s="478"/>
    </row>
    <row r="47" spans="1:17" ht="12.75">
      <c r="A47" s="489"/>
      <c r="B47" s="87"/>
      <c r="C47" s="87"/>
      <c r="D47" s="87"/>
      <c r="E47" s="87"/>
      <c r="F47" s="87"/>
      <c r="G47" s="87"/>
      <c r="H47" s="423"/>
      <c r="I47" s="423"/>
      <c r="J47" s="423"/>
      <c r="K47" s="423"/>
      <c r="L47" s="423"/>
      <c r="M47" s="423"/>
      <c r="N47" s="423"/>
      <c r="O47" s="423"/>
      <c r="P47" s="423"/>
      <c r="Q47" s="478"/>
    </row>
    <row r="48" spans="1:17" ht="12.75">
      <c r="A48" s="489"/>
      <c r="B48" s="87"/>
      <c r="C48" s="87"/>
      <c r="D48" s="87"/>
      <c r="E48" s="87"/>
      <c r="F48" s="87"/>
      <c r="G48" s="87"/>
      <c r="H48" s="423"/>
      <c r="I48" s="423"/>
      <c r="J48" s="423"/>
      <c r="K48" s="423"/>
      <c r="L48" s="423"/>
      <c r="M48" s="423"/>
      <c r="N48" s="423"/>
      <c r="O48" s="423"/>
      <c r="P48" s="423"/>
      <c r="Q48" s="478"/>
    </row>
    <row r="49" spans="1:17" ht="23.25">
      <c r="A49" s="483" t="s">
        <v>290</v>
      </c>
      <c r="B49" s="491"/>
      <c r="C49" s="491"/>
      <c r="D49" s="492"/>
      <c r="E49" s="492"/>
      <c r="F49" s="493"/>
      <c r="G49" s="492"/>
      <c r="H49" s="423"/>
      <c r="I49" s="423"/>
      <c r="J49" s="423"/>
      <c r="K49" s="585">
        <f>K40</f>
        <v>-0.010671668000000002</v>
      </c>
      <c r="L49" s="487" t="s">
        <v>288</v>
      </c>
      <c r="M49" s="423"/>
      <c r="N49" s="423"/>
      <c r="O49" s="423"/>
      <c r="P49" s="585">
        <f>P40</f>
        <v>0.657337609</v>
      </c>
      <c r="Q49" s="586" t="s">
        <v>288</v>
      </c>
    </row>
    <row r="50" spans="1:17" ht="15.75" customHeight="1">
      <c r="A50" s="587"/>
      <c r="B50" s="497"/>
      <c r="C50" s="497"/>
      <c r="D50" s="484"/>
      <c r="E50" s="484"/>
      <c r="F50" s="498"/>
      <c r="G50" s="484"/>
      <c r="H50" s="423"/>
      <c r="I50" s="423"/>
      <c r="J50" s="423"/>
      <c r="K50" s="580"/>
      <c r="L50" s="546"/>
      <c r="M50" s="423"/>
      <c r="N50" s="423"/>
      <c r="O50" s="423"/>
      <c r="P50" s="580"/>
      <c r="Q50" s="822"/>
    </row>
    <row r="51" spans="1:17" ht="23.25">
      <c r="A51" s="588" t="s">
        <v>289</v>
      </c>
      <c r="B51" s="41"/>
      <c r="C51" s="41"/>
      <c r="D51" s="484"/>
      <c r="E51" s="484"/>
      <c r="F51" s="501"/>
      <c r="G51" s="492"/>
      <c r="H51" s="423"/>
      <c r="I51" s="423"/>
      <c r="J51" s="423"/>
      <c r="K51" s="585">
        <f>'STEPPED UP GENCO'!K66</f>
        <v>-0.0389735093</v>
      </c>
      <c r="L51" s="487" t="s">
        <v>288</v>
      </c>
      <c r="M51" s="423"/>
      <c r="N51" s="423"/>
      <c r="O51" s="423"/>
      <c r="P51" s="585">
        <f>'STEPPED UP GENCO'!P66</f>
        <v>-7.230299999999999E-05</v>
      </c>
      <c r="Q51" s="586" t="s">
        <v>288</v>
      </c>
    </row>
    <row r="52" spans="1:17" ht="6.75" customHeight="1">
      <c r="A52" s="502"/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78"/>
    </row>
    <row r="53" spans="1:17" ht="6.75" customHeight="1">
      <c r="A53" s="502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78"/>
    </row>
    <row r="54" spans="1:17" ht="6.75" customHeight="1">
      <c r="A54" s="502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78"/>
    </row>
    <row r="55" spans="1:17" ht="26.25" customHeight="1">
      <c r="A55" s="502"/>
      <c r="B55" s="423"/>
      <c r="C55" s="423"/>
      <c r="D55" s="423"/>
      <c r="E55" s="423"/>
      <c r="F55" s="423"/>
      <c r="G55" s="423"/>
      <c r="H55" s="491"/>
      <c r="I55" s="491"/>
      <c r="J55" s="589" t="s">
        <v>291</v>
      </c>
      <c r="K55" s="585">
        <f>SUM(K49:K54)</f>
        <v>-0.0496451773</v>
      </c>
      <c r="L55" s="590" t="s">
        <v>288</v>
      </c>
      <c r="M55" s="260"/>
      <c r="N55" s="260"/>
      <c r="O55" s="260"/>
      <c r="P55" s="585">
        <f>SUM(P49:P54)</f>
        <v>0.657265306</v>
      </c>
      <c r="Q55" s="590" t="s">
        <v>288</v>
      </c>
    </row>
    <row r="56" spans="1:17" ht="3" customHeight="1" thickBot="1">
      <c r="A56" s="503"/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8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2">
      <selection activeCell="P21" sqref="P2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13" t="s">
        <v>214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2.75">
      <c r="A2" s="615" t="s">
        <v>215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836" t="str">
        <f>NDPL!Q1</f>
        <v>SEPTEMBER-2022</v>
      </c>
      <c r="Q2" s="836"/>
    </row>
    <row r="3" spans="1:17" ht="12.75">
      <c r="A3" s="615" t="s">
        <v>408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</row>
    <row r="4" spans="1:17" ht="13.5" thickBot="1">
      <c r="A4" s="614"/>
      <c r="B4" s="614"/>
      <c r="C4" s="614"/>
      <c r="D4" s="614"/>
      <c r="E4" s="614"/>
      <c r="F4" s="614"/>
      <c r="G4" s="616"/>
      <c r="H4" s="616"/>
      <c r="I4" s="617" t="s">
        <v>355</v>
      </c>
      <c r="J4" s="616"/>
      <c r="K4" s="616"/>
      <c r="L4" s="616"/>
      <c r="M4" s="616"/>
      <c r="N4" s="617" t="s">
        <v>356</v>
      </c>
      <c r="O4" s="616"/>
      <c r="P4" s="616"/>
      <c r="Q4" s="614"/>
    </row>
    <row r="5" spans="1:17" s="676" customFormat="1" ht="46.5" thickBot="1" thickTop="1">
      <c r="A5" s="672" t="s">
        <v>8</v>
      </c>
      <c r="B5" s="674" t="s">
        <v>9</v>
      </c>
      <c r="C5" s="673" t="s">
        <v>1</v>
      </c>
      <c r="D5" s="673" t="s">
        <v>2</v>
      </c>
      <c r="E5" s="673" t="s">
        <v>3</v>
      </c>
      <c r="F5" s="673" t="s">
        <v>10</v>
      </c>
      <c r="G5" s="672" t="str">
        <f>NDPL!G5</f>
        <v>FINAL READING 30/09/2022</v>
      </c>
      <c r="H5" s="673" t="str">
        <f>NDPL!H5</f>
        <v>INTIAL READING 01/09/2022</v>
      </c>
      <c r="I5" s="673" t="s">
        <v>4</v>
      </c>
      <c r="J5" s="673" t="s">
        <v>5</v>
      </c>
      <c r="K5" s="673" t="s">
        <v>6</v>
      </c>
      <c r="L5" s="672" t="str">
        <f>NDPL!G5</f>
        <v>FINAL READING 30/09/2022</v>
      </c>
      <c r="M5" s="673" t="str">
        <f>NDPL!H5</f>
        <v>INTIAL READING 01/09/2022</v>
      </c>
      <c r="N5" s="673" t="s">
        <v>4</v>
      </c>
      <c r="O5" s="673" t="s">
        <v>5</v>
      </c>
      <c r="P5" s="673" t="s">
        <v>6</v>
      </c>
      <c r="Q5" s="675" t="s">
        <v>271</v>
      </c>
    </row>
    <row r="6" spans="1:17" ht="14.25" thickBot="1" thickTop="1">
      <c r="A6" s="614"/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</row>
    <row r="7" spans="1:17" ht="13.5" thickTop="1">
      <c r="A7" s="618" t="s">
        <v>407</v>
      </c>
      <c r="B7" s="619"/>
      <c r="C7" s="620"/>
      <c r="D7" s="620"/>
      <c r="E7" s="620"/>
      <c r="F7" s="620"/>
      <c r="G7" s="621"/>
      <c r="H7" s="622"/>
      <c r="I7" s="622"/>
      <c r="J7" s="622"/>
      <c r="K7" s="623"/>
      <c r="L7" s="624"/>
      <c r="M7" s="620"/>
      <c r="N7" s="622"/>
      <c r="O7" s="622"/>
      <c r="P7" s="625"/>
      <c r="Q7" s="626"/>
    </row>
    <row r="8" spans="1:17" ht="12.75">
      <c r="A8" s="627" t="s">
        <v>196</v>
      </c>
      <c r="B8" s="614"/>
      <c r="C8" s="614"/>
      <c r="D8" s="614"/>
      <c r="E8" s="614"/>
      <c r="F8" s="614"/>
      <c r="G8" s="628"/>
      <c r="H8" s="629"/>
      <c r="I8" s="630"/>
      <c r="J8" s="630"/>
      <c r="K8" s="631"/>
      <c r="L8" s="632"/>
      <c r="M8" s="630"/>
      <c r="N8" s="630"/>
      <c r="O8" s="630"/>
      <c r="P8" s="633"/>
      <c r="Q8" s="421"/>
    </row>
    <row r="9" spans="1:17" ht="12.75">
      <c r="A9" s="634" t="s">
        <v>409</v>
      </c>
      <c r="B9" s="614"/>
      <c r="C9" s="614"/>
      <c r="D9" s="614"/>
      <c r="E9" s="614"/>
      <c r="F9" s="614"/>
      <c r="G9" s="628"/>
      <c r="H9" s="629"/>
      <c r="I9" s="630"/>
      <c r="J9" s="630"/>
      <c r="K9" s="631"/>
      <c r="L9" s="632"/>
      <c r="M9" s="630"/>
      <c r="N9" s="630"/>
      <c r="O9" s="630"/>
      <c r="P9" s="633"/>
      <c r="Q9" s="421"/>
    </row>
    <row r="10" spans="1:17" s="392" customFormat="1" ht="12.75">
      <c r="A10" s="635">
        <v>1</v>
      </c>
      <c r="B10" s="637" t="s">
        <v>431</v>
      </c>
      <c r="C10" s="636">
        <v>4864952</v>
      </c>
      <c r="D10" s="669" t="s">
        <v>12</v>
      </c>
      <c r="E10" s="670" t="s">
        <v>306</v>
      </c>
      <c r="F10" s="636">
        <v>625</v>
      </c>
      <c r="G10" s="635">
        <v>991510</v>
      </c>
      <c r="H10" s="51">
        <v>991506</v>
      </c>
      <c r="I10" s="51">
        <f>G10-H10</f>
        <v>4</v>
      </c>
      <c r="J10" s="51">
        <f>$F10*I10</f>
        <v>2500</v>
      </c>
      <c r="K10" s="51">
        <f>J10/1000000</f>
        <v>0.0025</v>
      </c>
      <c r="L10" s="635">
        <v>507</v>
      </c>
      <c r="M10" s="51">
        <v>481</v>
      </c>
      <c r="N10" s="51">
        <f>L10-M10</f>
        <v>26</v>
      </c>
      <c r="O10" s="51">
        <f>$F10*N10</f>
        <v>16250</v>
      </c>
      <c r="P10" s="51">
        <f>O10/1000000</f>
        <v>0.01625</v>
      </c>
      <c r="Q10" s="421"/>
    </row>
    <row r="11" spans="1:17" s="392" customFormat="1" ht="12.75">
      <c r="A11" s="635">
        <v>2</v>
      </c>
      <c r="B11" s="637" t="s">
        <v>432</v>
      </c>
      <c r="C11" s="636">
        <v>4865039</v>
      </c>
      <c r="D11" s="669" t="s">
        <v>12</v>
      </c>
      <c r="E11" s="670" t="s">
        <v>306</v>
      </c>
      <c r="F11" s="636">
        <v>500</v>
      </c>
      <c r="G11" s="635">
        <v>999884</v>
      </c>
      <c r="H11" s="51">
        <v>999892</v>
      </c>
      <c r="I11" s="51">
        <f>G11-H11</f>
        <v>-8</v>
      </c>
      <c r="J11" s="51">
        <f>$F11*I11</f>
        <v>-4000</v>
      </c>
      <c r="K11" s="51">
        <f>J11/1000000</f>
        <v>-0.004</v>
      </c>
      <c r="L11" s="635">
        <v>214</v>
      </c>
      <c r="M11" s="51">
        <v>221</v>
      </c>
      <c r="N11" s="51">
        <f>L11-M11</f>
        <v>-7</v>
      </c>
      <c r="O11" s="51">
        <f>$F11*N11</f>
        <v>-3500</v>
      </c>
      <c r="P11" s="51">
        <f>O11/1000000</f>
        <v>-0.0035</v>
      </c>
      <c r="Q11" s="421"/>
    </row>
    <row r="12" spans="1:17" s="392" customFormat="1" ht="12.75">
      <c r="A12" s="627" t="s">
        <v>110</v>
      </c>
      <c r="B12" s="627"/>
      <c r="C12" s="636"/>
      <c r="D12" s="669"/>
      <c r="E12" s="670"/>
      <c r="F12" s="636"/>
      <c r="G12" s="635"/>
      <c r="H12" s="51"/>
      <c r="I12" s="51"/>
      <c r="J12" s="51"/>
      <c r="K12" s="51"/>
      <c r="L12" s="635"/>
      <c r="M12" s="51"/>
      <c r="N12" s="51"/>
      <c r="O12" s="51"/>
      <c r="P12" s="51"/>
      <c r="Q12" s="421"/>
    </row>
    <row r="13" spans="1:17" s="392" customFormat="1" ht="12.75">
      <c r="A13" s="635">
        <v>1</v>
      </c>
      <c r="B13" s="637" t="s">
        <v>431</v>
      </c>
      <c r="C13" s="636">
        <v>4864994</v>
      </c>
      <c r="D13" s="669" t="s">
        <v>12</v>
      </c>
      <c r="E13" s="670" t="s">
        <v>306</v>
      </c>
      <c r="F13" s="636">
        <v>800</v>
      </c>
      <c r="G13" s="635">
        <v>100</v>
      </c>
      <c r="H13" s="51">
        <v>0</v>
      </c>
      <c r="I13" s="51">
        <f>G13-H13</f>
        <v>100</v>
      </c>
      <c r="J13" s="51">
        <f>$F13*I13</f>
        <v>80000</v>
      </c>
      <c r="K13" s="51">
        <f>J13/1000000</f>
        <v>0.08</v>
      </c>
      <c r="L13" s="635">
        <v>549</v>
      </c>
      <c r="M13" s="51">
        <v>54</v>
      </c>
      <c r="N13" s="51">
        <f>L13-M13</f>
        <v>495</v>
      </c>
      <c r="O13" s="51">
        <f>$F13*N13</f>
        <v>396000</v>
      </c>
      <c r="P13" s="51">
        <f>O13/1000000</f>
        <v>0.396</v>
      </c>
      <c r="Q13" s="736"/>
    </row>
    <row r="14" spans="1:17" s="392" customFormat="1" ht="12.75">
      <c r="A14" s="694" t="s">
        <v>447</v>
      </c>
      <c r="B14" s="627"/>
      <c r="C14" s="636"/>
      <c r="D14" s="669"/>
      <c r="E14" s="670"/>
      <c r="F14" s="636"/>
      <c r="G14" s="635"/>
      <c r="H14" s="51"/>
      <c r="I14" s="51"/>
      <c r="J14" s="51"/>
      <c r="K14" s="51"/>
      <c r="L14" s="635"/>
      <c r="M14" s="51"/>
      <c r="N14" s="51"/>
      <c r="O14" s="51"/>
      <c r="P14" s="51"/>
      <c r="Q14" s="421"/>
    </row>
    <row r="15" spans="1:17" s="392" customFormat="1" ht="12.75">
      <c r="A15" s="635">
        <v>1</v>
      </c>
      <c r="B15" s="637" t="s">
        <v>438</v>
      </c>
      <c r="C15" s="829" t="s">
        <v>446</v>
      </c>
      <c r="D15" s="830" t="s">
        <v>444</v>
      </c>
      <c r="E15" s="670" t="s">
        <v>306</v>
      </c>
      <c r="F15" s="636">
        <v>-1</v>
      </c>
      <c r="G15" s="635">
        <v>66880</v>
      </c>
      <c r="H15" s="51">
        <v>66790</v>
      </c>
      <c r="I15" s="630">
        <f>G15-H15</f>
        <v>90</v>
      </c>
      <c r="J15" s="630">
        <f>$F15*I15</f>
        <v>-90</v>
      </c>
      <c r="K15" s="671">
        <f>J15/1000000</f>
        <v>-9E-05</v>
      </c>
      <c r="L15" s="635">
        <v>317129</v>
      </c>
      <c r="M15" s="51">
        <v>307209</v>
      </c>
      <c r="N15" s="630">
        <f>L15-M15</f>
        <v>9920</v>
      </c>
      <c r="O15" s="630">
        <f>$F15*N15</f>
        <v>-9920</v>
      </c>
      <c r="P15" s="633">
        <f>O15/1000000</f>
        <v>-0.00992</v>
      </c>
      <c r="Q15" s="831"/>
    </row>
    <row r="16" spans="1:17" s="392" customFormat="1" ht="12.75">
      <c r="A16" s="635">
        <v>2</v>
      </c>
      <c r="B16" s="637" t="s">
        <v>439</v>
      </c>
      <c r="C16" s="829" t="s">
        <v>443</v>
      </c>
      <c r="D16" s="830" t="s">
        <v>444</v>
      </c>
      <c r="E16" s="670" t="s">
        <v>306</v>
      </c>
      <c r="F16" s="636">
        <v>-1</v>
      </c>
      <c r="G16" s="635">
        <v>38670</v>
      </c>
      <c r="H16" s="51">
        <v>37520</v>
      </c>
      <c r="I16" s="630">
        <f>G16-H16</f>
        <v>1150</v>
      </c>
      <c r="J16" s="630">
        <f>$F16*I16</f>
        <v>-1150</v>
      </c>
      <c r="K16" s="671">
        <f>J16/1000000</f>
        <v>-0.00115</v>
      </c>
      <c r="L16" s="635">
        <v>537630</v>
      </c>
      <c r="M16" s="51">
        <v>530580</v>
      </c>
      <c r="N16" s="630">
        <f>L16-M16</f>
        <v>7050</v>
      </c>
      <c r="O16" s="630">
        <f>$F16*N16</f>
        <v>-7050</v>
      </c>
      <c r="P16" s="633">
        <f>O16/1000000</f>
        <v>-0.00705</v>
      </c>
      <c r="Q16" s="831"/>
    </row>
    <row r="17" spans="1:17" s="392" customFormat="1" ht="12.75">
      <c r="A17" s="635">
        <v>3</v>
      </c>
      <c r="B17" s="637" t="s">
        <v>440</v>
      </c>
      <c r="C17" s="829" t="s">
        <v>445</v>
      </c>
      <c r="D17" s="830" t="s">
        <v>444</v>
      </c>
      <c r="E17" s="670" t="s">
        <v>306</v>
      </c>
      <c r="F17" s="636">
        <v>-1</v>
      </c>
      <c r="G17" s="635">
        <v>230600</v>
      </c>
      <c r="H17" s="51">
        <v>217500</v>
      </c>
      <c r="I17" s="832">
        <f>G17-H17</f>
        <v>13100</v>
      </c>
      <c r="J17" s="630">
        <f>$F17*I17</f>
        <v>-13100</v>
      </c>
      <c r="K17" s="671">
        <f>J17/1000000</f>
        <v>-0.0131</v>
      </c>
      <c r="L17" s="635">
        <v>1624700</v>
      </c>
      <c r="M17" s="51">
        <v>1572099</v>
      </c>
      <c r="N17" s="630">
        <f>L17-M17</f>
        <v>52601</v>
      </c>
      <c r="O17" s="630">
        <f>$F17*N17</f>
        <v>-52601</v>
      </c>
      <c r="P17" s="633">
        <f>O17/1000000</f>
        <v>-0.052601</v>
      </c>
      <c r="Q17" s="831"/>
    </row>
    <row r="18" spans="1:17" s="392" customFormat="1" ht="15">
      <c r="A18" s="635"/>
      <c r="B18" s="637"/>
      <c r="C18" s="636"/>
      <c r="D18" s="669"/>
      <c r="E18" s="670"/>
      <c r="F18" s="636"/>
      <c r="G18" s="296"/>
      <c r="H18" s="297"/>
      <c r="I18" s="630"/>
      <c r="J18" s="630"/>
      <c r="K18" s="671"/>
      <c r="L18" s="296"/>
      <c r="M18" s="297"/>
      <c r="N18" s="630"/>
      <c r="O18" s="630"/>
      <c r="P18" s="633"/>
      <c r="Q18" s="421"/>
    </row>
    <row r="19" spans="1:18" s="17" customFormat="1" ht="13.5" thickBot="1">
      <c r="A19" s="638"/>
      <c r="B19" s="639" t="s">
        <v>208</v>
      </c>
      <c r="C19" s="640"/>
      <c r="D19" s="641"/>
      <c r="E19" s="640"/>
      <c r="F19" s="642"/>
      <c r="G19" s="643"/>
      <c r="H19" s="644"/>
      <c r="I19" s="644"/>
      <c r="J19" s="644"/>
      <c r="K19" s="645">
        <f>SUM(K10:K18)</f>
        <v>0.06416</v>
      </c>
      <c r="L19" s="643"/>
      <c r="M19" s="644"/>
      <c r="N19" s="644"/>
      <c r="O19" s="644"/>
      <c r="P19" s="645">
        <f>SUM(P10:P18)</f>
        <v>0.339179</v>
      </c>
      <c r="Q19" s="646"/>
      <c r="R19"/>
    </row>
    <row r="21" spans="1:16" ht="12.75">
      <c r="A21" s="98" t="s">
        <v>289</v>
      </c>
      <c r="B21" s="98"/>
      <c r="C21" s="98"/>
      <c r="D21" s="98"/>
      <c r="E21" s="98"/>
      <c r="F21" s="98"/>
      <c r="G21" s="98"/>
      <c r="H21" s="98"/>
      <c r="I21" s="98"/>
      <c r="J21" s="98"/>
      <c r="K21" s="98">
        <f>'STEPPED UP GENCO'!K67</f>
        <v>0.0060670615</v>
      </c>
      <c r="P21" s="835">
        <f>'STEPPED UP GENCO'!P67</f>
        <v>-4.0095E-05</v>
      </c>
    </row>
    <row r="22" spans="1:17" ht="9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Q22" s="828"/>
    </row>
    <row r="23" spans="1:16" ht="12.75">
      <c r="A23" s="98" t="s">
        <v>437</v>
      </c>
      <c r="B23" s="98"/>
      <c r="C23" s="98"/>
      <c r="D23" s="98"/>
      <c r="E23" s="98"/>
      <c r="F23" s="98"/>
      <c r="G23" s="98"/>
      <c r="H23" s="98"/>
      <c r="I23" s="98"/>
      <c r="J23" s="98"/>
      <c r="K23" s="690">
        <f>SUM(K19:K22)</f>
        <v>0.0702270615</v>
      </c>
      <c r="P23" s="690">
        <f>SUM(P19:P22)</f>
        <v>0.339138905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K28" sqref="K28"/>
    </sheetView>
  </sheetViews>
  <sheetFormatPr defaultColWidth="9.140625" defaultRowHeight="12.75"/>
  <cols>
    <col min="1" max="1" width="5.140625" style="392" customWidth="1"/>
    <col min="2" max="2" width="36.8515625" style="392" customWidth="1"/>
    <col min="3" max="3" width="14.8515625" style="392" bestFit="1" customWidth="1"/>
    <col min="4" max="4" width="9.8515625" style="392" customWidth="1"/>
    <col min="5" max="5" width="16.8515625" style="392" customWidth="1"/>
    <col min="6" max="6" width="11.421875" style="392" customWidth="1"/>
    <col min="7" max="7" width="13.421875" style="392" customWidth="1"/>
    <col min="8" max="8" width="13.8515625" style="392" customWidth="1"/>
    <col min="9" max="9" width="11.00390625" style="392" customWidth="1"/>
    <col min="10" max="10" width="11.28125" style="392" customWidth="1"/>
    <col min="11" max="11" width="15.28125" style="392" customWidth="1"/>
    <col min="12" max="12" width="14.00390625" style="392" customWidth="1"/>
    <col min="13" max="13" width="13.00390625" style="392" customWidth="1"/>
    <col min="14" max="14" width="11.140625" style="392" customWidth="1"/>
    <col min="15" max="15" width="13.00390625" style="392" customWidth="1"/>
    <col min="16" max="16" width="14.7109375" style="392" customWidth="1"/>
    <col min="17" max="17" width="20.00390625" style="392" customWidth="1"/>
    <col min="18" max="16384" width="9.140625" style="392" customWidth="1"/>
  </cols>
  <sheetData>
    <row r="1" ht="26.25">
      <c r="A1" s="1" t="s">
        <v>214</v>
      </c>
    </row>
    <row r="2" spans="1:17" ht="16.5" customHeight="1">
      <c r="A2" s="265" t="s">
        <v>215</v>
      </c>
      <c r="P2" s="591" t="str">
        <f>NDPL!Q1</f>
        <v>SEPTEMBER-2022</v>
      </c>
      <c r="Q2" s="592"/>
    </row>
    <row r="3" spans="1:8" ht="23.25">
      <c r="A3" s="159" t="s">
        <v>260</v>
      </c>
      <c r="H3" s="457"/>
    </row>
    <row r="4" spans="1:16" ht="24" thickBot="1">
      <c r="A4" s="3"/>
      <c r="G4" s="423"/>
      <c r="H4" s="423"/>
      <c r="I4" s="42" t="s">
        <v>355</v>
      </c>
      <c r="J4" s="423"/>
      <c r="K4" s="423"/>
      <c r="L4" s="423"/>
      <c r="M4" s="423"/>
      <c r="N4" s="42" t="s">
        <v>356</v>
      </c>
      <c r="O4" s="423"/>
      <c r="P4" s="423"/>
    </row>
    <row r="5" spans="1:17" ht="43.5" customHeight="1" thickBot="1" thickTop="1">
      <c r="A5" s="458" t="s">
        <v>8</v>
      </c>
      <c r="B5" s="442" t="s">
        <v>9</v>
      </c>
      <c r="C5" s="443" t="s">
        <v>1</v>
      </c>
      <c r="D5" s="443" t="s">
        <v>2</v>
      </c>
      <c r="E5" s="443" t="s">
        <v>3</v>
      </c>
      <c r="F5" s="443" t="s">
        <v>10</v>
      </c>
      <c r="G5" s="441" t="str">
        <f>NDPL!G5</f>
        <v>FINAL READING 30/09/2022</v>
      </c>
      <c r="H5" s="443" t="str">
        <f>NDPL!H5</f>
        <v>INTIAL READING 01/09/2022</v>
      </c>
      <c r="I5" s="443" t="s">
        <v>4</v>
      </c>
      <c r="J5" s="443" t="s">
        <v>5</v>
      </c>
      <c r="K5" s="459" t="s">
        <v>6</v>
      </c>
      <c r="L5" s="441" t="str">
        <f>NDPL!G5</f>
        <v>FINAL READING 30/09/2022</v>
      </c>
      <c r="M5" s="443" t="str">
        <f>NDPL!H5</f>
        <v>INTIAL READING 01/09/2022</v>
      </c>
      <c r="N5" s="443" t="s">
        <v>4</v>
      </c>
      <c r="O5" s="443" t="s">
        <v>5</v>
      </c>
      <c r="P5" s="459" t="s">
        <v>6</v>
      </c>
      <c r="Q5" s="459" t="s">
        <v>271</v>
      </c>
    </row>
    <row r="6" ht="14.25" thickBot="1" thickTop="1"/>
    <row r="7" spans="1:17" ht="19.5" customHeight="1" thickTop="1">
      <c r="A7" s="253"/>
      <c r="B7" s="254" t="s">
        <v>229</v>
      </c>
      <c r="C7" s="255"/>
      <c r="D7" s="255"/>
      <c r="E7" s="255"/>
      <c r="F7" s="256"/>
      <c r="G7" s="88"/>
      <c r="H7" s="83"/>
      <c r="I7" s="83"/>
      <c r="J7" s="83"/>
      <c r="K7" s="86"/>
      <c r="L7" s="89"/>
      <c r="M7" s="403"/>
      <c r="N7" s="403"/>
      <c r="O7" s="403"/>
      <c r="P7" s="516"/>
      <c r="Q7" s="465"/>
    </row>
    <row r="8" spans="1:17" ht="19.5" customHeight="1">
      <c r="A8" s="234"/>
      <c r="B8" s="257" t="s">
        <v>230</v>
      </c>
      <c r="C8" s="258"/>
      <c r="D8" s="258"/>
      <c r="E8" s="258"/>
      <c r="F8" s="259"/>
      <c r="G8" s="34"/>
      <c r="H8" s="40"/>
      <c r="I8" s="40"/>
      <c r="J8" s="40"/>
      <c r="K8" s="38"/>
      <c r="L8" s="90"/>
      <c r="M8" s="423"/>
      <c r="N8" s="423"/>
      <c r="O8" s="423"/>
      <c r="P8" s="593"/>
      <c r="Q8" s="396"/>
    </row>
    <row r="9" spans="1:17" ht="19.5" customHeight="1">
      <c r="A9" s="234">
        <v>1</v>
      </c>
      <c r="B9" s="260" t="s">
        <v>231</v>
      </c>
      <c r="C9" s="258">
        <v>4865155</v>
      </c>
      <c r="D9" s="244" t="s">
        <v>12</v>
      </c>
      <c r="E9" s="87" t="s">
        <v>306</v>
      </c>
      <c r="F9" s="259">
        <v>500</v>
      </c>
      <c r="G9" s="296">
        <v>996075</v>
      </c>
      <c r="H9" s="297">
        <v>996132</v>
      </c>
      <c r="I9" s="279">
        <f>G9-H9</f>
        <v>-57</v>
      </c>
      <c r="J9" s="279">
        <f>$F9*I9</f>
        <v>-28500</v>
      </c>
      <c r="K9" s="279">
        <f>J9/1000000</f>
        <v>-0.0285</v>
      </c>
      <c r="L9" s="296">
        <v>999659</v>
      </c>
      <c r="M9" s="297">
        <v>999680</v>
      </c>
      <c r="N9" s="279">
        <f>L9-M9</f>
        <v>-21</v>
      </c>
      <c r="O9" s="279">
        <f>$F9*N9</f>
        <v>-10500</v>
      </c>
      <c r="P9" s="279">
        <f>O9/1000000</f>
        <v>-0.0105</v>
      </c>
      <c r="Q9" s="406"/>
    </row>
    <row r="10" spans="1:17" ht="19.5" customHeight="1">
      <c r="A10" s="234">
        <v>2</v>
      </c>
      <c r="B10" s="260" t="s">
        <v>232</v>
      </c>
      <c r="C10" s="258">
        <v>4864794</v>
      </c>
      <c r="D10" s="244" t="s">
        <v>12</v>
      </c>
      <c r="E10" s="87" t="s">
        <v>306</v>
      </c>
      <c r="F10" s="259">
        <v>100</v>
      </c>
      <c r="G10" s="296">
        <v>29720</v>
      </c>
      <c r="H10" s="297">
        <v>29726</v>
      </c>
      <c r="I10" s="279">
        <f>G10-H10</f>
        <v>-6</v>
      </c>
      <c r="J10" s="279">
        <f>$F10*I10</f>
        <v>-600</v>
      </c>
      <c r="K10" s="279">
        <f>J10/1000000</f>
        <v>-0.0006</v>
      </c>
      <c r="L10" s="296">
        <v>992348</v>
      </c>
      <c r="M10" s="297">
        <v>992350</v>
      </c>
      <c r="N10" s="279">
        <f>L10-M10</f>
        <v>-2</v>
      </c>
      <c r="O10" s="279">
        <f>$F10*N10</f>
        <v>-200</v>
      </c>
      <c r="P10" s="279">
        <f>O10/1000000</f>
        <v>-0.0002</v>
      </c>
      <c r="Q10" s="396"/>
    </row>
    <row r="11" spans="1:17" ht="19.5" customHeight="1">
      <c r="A11" s="234">
        <v>3</v>
      </c>
      <c r="B11" s="260" t="s">
        <v>233</v>
      </c>
      <c r="C11" s="258">
        <v>4864896</v>
      </c>
      <c r="D11" s="244" t="s">
        <v>12</v>
      </c>
      <c r="E11" s="87" t="s">
        <v>306</v>
      </c>
      <c r="F11" s="259">
        <v>500</v>
      </c>
      <c r="G11" s="296">
        <v>16406</v>
      </c>
      <c r="H11" s="297">
        <v>16156</v>
      </c>
      <c r="I11" s="279">
        <f>G11-H11</f>
        <v>250</v>
      </c>
      <c r="J11" s="279">
        <f>$F11*I11</f>
        <v>125000</v>
      </c>
      <c r="K11" s="279">
        <f>J11/1000000</f>
        <v>0.125</v>
      </c>
      <c r="L11" s="296">
        <v>6270</v>
      </c>
      <c r="M11" s="297">
        <v>6113</v>
      </c>
      <c r="N11" s="279">
        <f>L11-M11</f>
        <v>157</v>
      </c>
      <c r="O11" s="279">
        <f>$F11*N11</f>
        <v>78500</v>
      </c>
      <c r="P11" s="279">
        <f>O11/1000000</f>
        <v>0.0785</v>
      </c>
      <c r="Q11" s="396"/>
    </row>
    <row r="12" spans="1:17" ht="19.5" customHeight="1">
      <c r="A12" s="234">
        <v>4</v>
      </c>
      <c r="B12" s="260" t="s">
        <v>234</v>
      </c>
      <c r="C12" s="258">
        <v>4864863</v>
      </c>
      <c r="D12" s="244" t="s">
        <v>12</v>
      </c>
      <c r="E12" s="87" t="s">
        <v>306</v>
      </c>
      <c r="F12" s="603">
        <v>937.5</v>
      </c>
      <c r="G12" s="296">
        <v>997491</v>
      </c>
      <c r="H12" s="297">
        <v>997468</v>
      </c>
      <c r="I12" s="279">
        <f>G12-H12</f>
        <v>23</v>
      </c>
      <c r="J12" s="279">
        <f>$F12*I12</f>
        <v>21562.5</v>
      </c>
      <c r="K12" s="279">
        <f>J12/1000000</f>
        <v>0.0215625</v>
      </c>
      <c r="L12" s="296">
        <v>999333</v>
      </c>
      <c r="M12" s="297">
        <v>999461</v>
      </c>
      <c r="N12" s="279">
        <f>L12-M12</f>
        <v>-128</v>
      </c>
      <c r="O12" s="279">
        <f>$F12*N12</f>
        <v>-120000</v>
      </c>
      <c r="P12" s="279">
        <f>O12/1000000</f>
        <v>-0.12</v>
      </c>
      <c r="Q12" s="604"/>
    </row>
    <row r="13" spans="1:17" ht="19.5" customHeight="1">
      <c r="A13" s="234"/>
      <c r="B13" s="257" t="s">
        <v>235</v>
      </c>
      <c r="C13" s="258"/>
      <c r="D13" s="244"/>
      <c r="E13" s="77"/>
      <c r="F13" s="259"/>
      <c r="G13" s="296"/>
      <c r="H13" s="297"/>
      <c r="I13" s="279"/>
      <c r="J13" s="279"/>
      <c r="K13" s="279"/>
      <c r="L13" s="296"/>
      <c r="M13" s="297"/>
      <c r="N13" s="279"/>
      <c r="O13" s="279"/>
      <c r="P13" s="279"/>
      <c r="Q13" s="396"/>
    </row>
    <row r="14" spans="1:17" ht="19.5" customHeight="1">
      <c r="A14" s="234"/>
      <c r="B14" s="257"/>
      <c r="C14" s="258"/>
      <c r="D14" s="244"/>
      <c r="E14" s="77"/>
      <c r="F14" s="259"/>
      <c r="G14" s="296"/>
      <c r="H14" s="297"/>
      <c r="I14" s="279"/>
      <c r="J14" s="279"/>
      <c r="K14" s="279"/>
      <c r="L14" s="296"/>
      <c r="M14" s="297"/>
      <c r="N14" s="279"/>
      <c r="O14" s="279"/>
      <c r="P14" s="279"/>
      <c r="Q14" s="396"/>
    </row>
    <row r="15" spans="1:17" ht="19.5" customHeight="1">
      <c r="A15" s="234">
        <v>5</v>
      </c>
      <c r="B15" s="260" t="s">
        <v>236</v>
      </c>
      <c r="C15" s="258">
        <v>5252046</v>
      </c>
      <c r="D15" s="244" t="s">
        <v>12</v>
      </c>
      <c r="E15" s="87" t="s">
        <v>306</v>
      </c>
      <c r="F15" s="259">
        <v>-1000</v>
      </c>
      <c r="G15" s="296">
        <v>999440</v>
      </c>
      <c r="H15" s="297">
        <v>999453</v>
      </c>
      <c r="I15" s="279">
        <f>G15-H15</f>
        <v>-13</v>
      </c>
      <c r="J15" s="279">
        <f>$F15*I15</f>
        <v>13000</v>
      </c>
      <c r="K15" s="279">
        <f>J15/1000000</f>
        <v>0.013</v>
      </c>
      <c r="L15" s="296">
        <v>998979</v>
      </c>
      <c r="M15" s="297">
        <v>999092</v>
      </c>
      <c r="N15" s="279">
        <f>L15-M15</f>
        <v>-113</v>
      </c>
      <c r="O15" s="279">
        <f>$F15*N15</f>
        <v>113000</v>
      </c>
      <c r="P15" s="279">
        <f>O15/1000000</f>
        <v>0.113</v>
      </c>
      <c r="Q15" s="396"/>
    </row>
    <row r="16" spans="1:17" ht="19.5" customHeight="1">
      <c r="A16" s="234">
        <v>6</v>
      </c>
      <c r="B16" s="260" t="s">
        <v>237</v>
      </c>
      <c r="C16" s="258">
        <v>4864851</v>
      </c>
      <c r="D16" s="244" t="s">
        <v>12</v>
      </c>
      <c r="E16" s="87" t="s">
        <v>306</v>
      </c>
      <c r="F16" s="259">
        <v>-500</v>
      </c>
      <c r="G16" s="296">
        <v>993737</v>
      </c>
      <c r="H16" s="297">
        <v>993768</v>
      </c>
      <c r="I16" s="279">
        <f>G16-H16</f>
        <v>-31</v>
      </c>
      <c r="J16" s="279">
        <f>$F16*I16</f>
        <v>15500</v>
      </c>
      <c r="K16" s="279">
        <f>J16/1000000</f>
        <v>0.0155</v>
      </c>
      <c r="L16" s="296">
        <v>536</v>
      </c>
      <c r="M16" s="297">
        <v>259</v>
      </c>
      <c r="N16" s="279">
        <f>L16-M16</f>
        <v>277</v>
      </c>
      <c r="O16" s="279">
        <f>$F16*N16</f>
        <v>-138500</v>
      </c>
      <c r="P16" s="279">
        <f>O16/1000000</f>
        <v>-0.1385</v>
      </c>
      <c r="Q16" s="396"/>
    </row>
    <row r="17" spans="1:17" ht="19.5" customHeight="1">
      <c r="A17" s="234">
        <v>7</v>
      </c>
      <c r="B17" s="260" t="s">
        <v>252</v>
      </c>
      <c r="C17" s="258">
        <v>4902559</v>
      </c>
      <c r="D17" s="244" t="s">
        <v>12</v>
      </c>
      <c r="E17" s="87" t="s">
        <v>306</v>
      </c>
      <c r="F17" s="259">
        <v>300</v>
      </c>
      <c r="G17" s="296">
        <v>231</v>
      </c>
      <c r="H17" s="297">
        <v>231</v>
      </c>
      <c r="I17" s="279">
        <f>G17-H17</f>
        <v>0</v>
      </c>
      <c r="J17" s="279">
        <f>$F17*I17</f>
        <v>0</v>
      </c>
      <c r="K17" s="279">
        <f>J17/1000000</f>
        <v>0</v>
      </c>
      <c r="L17" s="296">
        <v>0</v>
      </c>
      <c r="M17" s="297">
        <v>0</v>
      </c>
      <c r="N17" s="279">
        <f>L17-M17</f>
        <v>0</v>
      </c>
      <c r="O17" s="279">
        <f>$F17*N17</f>
        <v>0</v>
      </c>
      <c r="P17" s="279">
        <f>O17/1000000</f>
        <v>0</v>
      </c>
      <c r="Q17" s="396"/>
    </row>
    <row r="18" spans="1:17" ht="19.5" customHeight="1">
      <c r="A18" s="234"/>
      <c r="B18" s="257"/>
      <c r="C18" s="258"/>
      <c r="D18" s="244"/>
      <c r="E18" s="87"/>
      <c r="F18" s="259"/>
      <c r="G18" s="296"/>
      <c r="H18" s="297"/>
      <c r="I18" s="279"/>
      <c r="J18" s="279"/>
      <c r="K18" s="279"/>
      <c r="L18" s="296"/>
      <c r="M18" s="297"/>
      <c r="N18" s="279"/>
      <c r="O18" s="279"/>
      <c r="P18" s="279"/>
      <c r="Q18" s="396"/>
    </row>
    <row r="19" spans="1:17" ht="19.5" customHeight="1">
      <c r="A19" s="234"/>
      <c r="B19" s="260"/>
      <c r="C19" s="258"/>
      <c r="D19" s="244"/>
      <c r="E19" s="87"/>
      <c r="F19" s="259"/>
      <c r="G19" s="296"/>
      <c r="H19" s="297"/>
      <c r="I19" s="279"/>
      <c r="J19" s="279"/>
      <c r="K19" s="279"/>
      <c r="L19" s="296"/>
      <c r="M19" s="297"/>
      <c r="N19" s="279"/>
      <c r="O19" s="279"/>
      <c r="P19" s="279"/>
      <c r="Q19" s="396"/>
    </row>
    <row r="20" spans="1:17" ht="19.5" customHeight="1">
      <c r="A20" s="234"/>
      <c r="B20" s="257" t="s">
        <v>238</v>
      </c>
      <c r="C20" s="258"/>
      <c r="D20" s="244"/>
      <c r="E20" s="87"/>
      <c r="F20" s="261"/>
      <c r="G20" s="296"/>
      <c r="H20" s="297"/>
      <c r="I20" s="279"/>
      <c r="J20" s="279"/>
      <c r="K20" s="511">
        <f>SUM(K9:K19)</f>
        <v>0.1459625</v>
      </c>
      <c r="L20" s="296"/>
      <c r="M20" s="297"/>
      <c r="N20" s="279"/>
      <c r="O20" s="279"/>
      <c r="P20" s="511">
        <f>SUM(P9:P19)</f>
        <v>-0.0777</v>
      </c>
      <c r="Q20" s="396"/>
    </row>
    <row r="21" spans="1:17" ht="19.5" customHeight="1">
      <c r="A21" s="234"/>
      <c r="B21" s="257" t="s">
        <v>239</v>
      </c>
      <c r="C21" s="258"/>
      <c r="D21" s="244"/>
      <c r="E21" s="87"/>
      <c r="F21" s="261"/>
      <c r="G21" s="296"/>
      <c r="H21" s="297"/>
      <c r="I21" s="279"/>
      <c r="J21" s="279"/>
      <c r="K21" s="279"/>
      <c r="L21" s="296"/>
      <c r="M21" s="297"/>
      <c r="N21" s="279"/>
      <c r="O21" s="279"/>
      <c r="P21" s="279"/>
      <c r="Q21" s="396"/>
    </row>
    <row r="22" spans="1:17" ht="19.5" customHeight="1">
      <c r="A22" s="234"/>
      <c r="B22" s="257" t="s">
        <v>240</v>
      </c>
      <c r="C22" s="258"/>
      <c r="D22" s="244"/>
      <c r="E22" s="87"/>
      <c r="F22" s="261"/>
      <c r="G22" s="296"/>
      <c r="H22" s="297"/>
      <c r="I22" s="279"/>
      <c r="J22" s="279"/>
      <c r="K22" s="279"/>
      <c r="L22" s="296"/>
      <c r="M22" s="297"/>
      <c r="N22" s="279"/>
      <c r="O22" s="279"/>
      <c r="P22" s="279"/>
      <c r="Q22" s="396"/>
    </row>
    <row r="23" spans="1:17" ht="19.5" customHeight="1">
      <c r="A23" s="234">
        <v>8</v>
      </c>
      <c r="B23" s="260" t="s">
        <v>241</v>
      </c>
      <c r="C23" s="258">
        <v>4864796</v>
      </c>
      <c r="D23" s="244" t="s">
        <v>12</v>
      </c>
      <c r="E23" s="87" t="s">
        <v>306</v>
      </c>
      <c r="F23" s="259">
        <v>200</v>
      </c>
      <c r="G23" s="296">
        <v>962500</v>
      </c>
      <c r="H23" s="297">
        <v>961974</v>
      </c>
      <c r="I23" s="279">
        <f>G23-H23</f>
        <v>526</v>
      </c>
      <c r="J23" s="279">
        <f>$F23*I23</f>
        <v>105200</v>
      </c>
      <c r="K23" s="279">
        <f>J23/1000000</f>
        <v>0.1052</v>
      </c>
      <c r="L23" s="296">
        <v>991453</v>
      </c>
      <c r="M23" s="297">
        <v>991609</v>
      </c>
      <c r="N23" s="279">
        <f>L23-M23</f>
        <v>-156</v>
      </c>
      <c r="O23" s="279">
        <f>$F23*N23</f>
        <v>-31200</v>
      </c>
      <c r="P23" s="279">
        <f>O23/1000000</f>
        <v>-0.0312</v>
      </c>
      <c r="Q23" s="406"/>
    </row>
    <row r="24" spans="1:17" ht="21" customHeight="1">
      <c r="A24" s="234">
        <v>9</v>
      </c>
      <c r="B24" s="260" t="s">
        <v>242</v>
      </c>
      <c r="C24" s="258">
        <v>4864804</v>
      </c>
      <c r="D24" s="244" t="s">
        <v>12</v>
      </c>
      <c r="E24" s="87" t="s">
        <v>306</v>
      </c>
      <c r="F24" s="259">
        <v>187.5</v>
      </c>
      <c r="G24" s="296">
        <v>159</v>
      </c>
      <c r="H24" s="297">
        <v>61</v>
      </c>
      <c r="I24" s="279">
        <f>G24-H24</f>
        <v>98</v>
      </c>
      <c r="J24" s="279">
        <f>$F24*I24</f>
        <v>18375</v>
      </c>
      <c r="K24" s="279">
        <f>J24/1000000</f>
        <v>0.018375</v>
      </c>
      <c r="L24" s="296">
        <v>993656</v>
      </c>
      <c r="M24" s="297">
        <v>995014</v>
      </c>
      <c r="N24" s="279">
        <f>L24-M24</f>
        <v>-1358</v>
      </c>
      <c r="O24" s="279">
        <f>$F24*N24</f>
        <v>-254625</v>
      </c>
      <c r="P24" s="279">
        <f>O24/1000000</f>
        <v>-0.254625</v>
      </c>
      <c r="Q24" s="818"/>
    </row>
    <row r="25" spans="1:17" ht="19.5" customHeight="1">
      <c r="A25" s="234"/>
      <c r="B25" s="257" t="s">
        <v>243</v>
      </c>
      <c r="C25" s="260"/>
      <c r="D25" s="244"/>
      <c r="E25" s="87"/>
      <c r="F25" s="261"/>
      <c r="G25" s="296"/>
      <c r="H25" s="297"/>
      <c r="I25" s="279"/>
      <c r="J25" s="279"/>
      <c r="K25" s="511">
        <f>SUM(K23:K24)</f>
        <v>0.123575</v>
      </c>
      <c r="L25" s="296"/>
      <c r="M25" s="297"/>
      <c r="N25" s="279"/>
      <c r="O25" s="279"/>
      <c r="P25" s="511">
        <f>SUM(P23:P24)</f>
        <v>-0.285825</v>
      </c>
      <c r="Q25" s="396"/>
    </row>
    <row r="26" spans="1:17" ht="19.5" customHeight="1">
      <c r="A26" s="234"/>
      <c r="B26" s="257" t="s">
        <v>244</v>
      </c>
      <c r="C26" s="258"/>
      <c r="D26" s="244"/>
      <c r="E26" s="77"/>
      <c r="F26" s="259"/>
      <c r="G26" s="296"/>
      <c r="H26" s="297"/>
      <c r="I26" s="279"/>
      <c r="J26" s="279"/>
      <c r="K26" s="279"/>
      <c r="L26" s="296"/>
      <c r="M26" s="297"/>
      <c r="N26" s="279"/>
      <c r="O26" s="279"/>
      <c r="P26" s="279"/>
      <c r="Q26" s="396"/>
    </row>
    <row r="27" spans="1:17" ht="19.5" customHeight="1">
      <c r="A27" s="234"/>
      <c r="B27" s="257" t="s">
        <v>240</v>
      </c>
      <c r="C27" s="258"/>
      <c r="D27" s="244"/>
      <c r="E27" s="77"/>
      <c r="F27" s="259"/>
      <c r="G27" s="296"/>
      <c r="H27" s="297"/>
      <c r="I27" s="279"/>
      <c r="J27" s="279"/>
      <c r="K27" s="279"/>
      <c r="L27" s="296"/>
      <c r="M27" s="297"/>
      <c r="N27" s="279"/>
      <c r="O27" s="279"/>
      <c r="P27" s="279"/>
      <c r="Q27" s="396"/>
    </row>
    <row r="28" spans="1:17" ht="19.5" customHeight="1">
      <c r="A28" s="234">
        <v>10</v>
      </c>
      <c r="B28" s="260" t="s">
        <v>245</v>
      </c>
      <c r="C28" s="258">
        <v>4864866</v>
      </c>
      <c r="D28" s="244" t="s">
        <v>12</v>
      </c>
      <c r="E28" s="87" t="s">
        <v>306</v>
      </c>
      <c r="F28" s="432">
        <v>1250</v>
      </c>
      <c r="G28" s="296">
        <v>1378</v>
      </c>
      <c r="H28" s="297">
        <v>1367</v>
      </c>
      <c r="I28" s="279">
        <f aca="true" t="shared" si="0" ref="I28:I33">G28-H28</f>
        <v>11</v>
      </c>
      <c r="J28" s="279">
        <f aca="true" t="shared" si="1" ref="J28:J33">$F28*I28</f>
        <v>13750</v>
      </c>
      <c r="K28" s="279">
        <f aca="true" t="shared" si="2" ref="K28:K33">J28/1000000</f>
        <v>0.01375</v>
      </c>
      <c r="L28" s="296">
        <v>998650</v>
      </c>
      <c r="M28" s="297">
        <v>998670</v>
      </c>
      <c r="N28" s="279">
        <f aca="true" t="shared" si="3" ref="N28:N33">L28-M28</f>
        <v>-20</v>
      </c>
      <c r="O28" s="279">
        <f aca="true" t="shared" si="4" ref="O28:O33">$F28*N28</f>
        <v>-25000</v>
      </c>
      <c r="P28" s="279">
        <f aca="true" t="shared" si="5" ref="P28:P33">O28/1000000</f>
        <v>-0.025</v>
      </c>
      <c r="Q28" s="396"/>
    </row>
    <row r="29" spans="1:17" ht="19.5" customHeight="1">
      <c r="A29" s="234">
        <v>11</v>
      </c>
      <c r="B29" s="260" t="s">
        <v>246</v>
      </c>
      <c r="C29" s="258">
        <v>5295199</v>
      </c>
      <c r="D29" s="244" t="s">
        <v>12</v>
      </c>
      <c r="E29" s="87" t="s">
        <v>306</v>
      </c>
      <c r="F29" s="432">
        <v>937.5</v>
      </c>
      <c r="G29" s="296">
        <v>999983</v>
      </c>
      <c r="H29" s="297">
        <v>1000009</v>
      </c>
      <c r="I29" s="279">
        <f>G29-H29</f>
        <v>-26</v>
      </c>
      <c r="J29" s="279">
        <f>$F29*I29</f>
        <v>-24375</v>
      </c>
      <c r="K29" s="279">
        <f>J29/1000000</f>
        <v>-0.024375</v>
      </c>
      <c r="L29" s="296">
        <v>999635</v>
      </c>
      <c r="M29" s="297">
        <v>999647</v>
      </c>
      <c r="N29" s="279">
        <f>L29-M29</f>
        <v>-12</v>
      </c>
      <c r="O29" s="279">
        <f>$F29*N29</f>
        <v>-11250</v>
      </c>
      <c r="P29" s="279">
        <f>O29/1000000</f>
        <v>-0.01125</v>
      </c>
      <c r="Q29" s="396"/>
    </row>
    <row r="30" spans="1:17" ht="19.5" customHeight="1">
      <c r="A30" s="234">
        <v>12</v>
      </c>
      <c r="B30" s="260" t="s">
        <v>247</v>
      </c>
      <c r="C30" s="258">
        <v>4864814</v>
      </c>
      <c r="D30" s="244" t="s">
        <v>12</v>
      </c>
      <c r="E30" s="87" t="s">
        <v>306</v>
      </c>
      <c r="F30" s="432">
        <v>125</v>
      </c>
      <c r="G30" s="296">
        <v>999908</v>
      </c>
      <c r="H30" s="297">
        <v>999849</v>
      </c>
      <c r="I30" s="279">
        <f>G30-H30</f>
        <v>59</v>
      </c>
      <c r="J30" s="279">
        <f>$F30*I30</f>
        <v>7375</v>
      </c>
      <c r="K30" s="279">
        <f>J30/1000000</f>
        <v>0.007375</v>
      </c>
      <c r="L30" s="296">
        <v>996784</v>
      </c>
      <c r="M30" s="297">
        <v>996825</v>
      </c>
      <c r="N30" s="279">
        <f>L30-M30</f>
        <v>-41</v>
      </c>
      <c r="O30" s="279">
        <f>$F30*N30</f>
        <v>-5125</v>
      </c>
      <c r="P30" s="279">
        <f>O30/1000000</f>
        <v>-0.005125</v>
      </c>
      <c r="Q30" s="396"/>
    </row>
    <row r="31" spans="1:17" ht="19.5" customHeight="1">
      <c r="A31" s="234">
        <v>13</v>
      </c>
      <c r="B31" s="260" t="s">
        <v>248</v>
      </c>
      <c r="C31" s="258">
        <v>4865179</v>
      </c>
      <c r="D31" s="244" t="s">
        <v>12</v>
      </c>
      <c r="E31" s="87" t="s">
        <v>306</v>
      </c>
      <c r="F31" s="432">
        <v>3750</v>
      </c>
      <c r="G31" s="296">
        <v>612</v>
      </c>
      <c r="H31" s="297">
        <v>618</v>
      </c>
      <c r="I31" s="279">
        <f t="shared" si="0"/>
        <v>-6</v>
      </c>
      <c r="J31" s="279">
        <f t="shared" si="1"/>
        <v>-22500</v>
      </c>
      <c r="K31" s="279">
        <f t="shared" si="2"/>
        <v>-0.0225</v>
      </c>
      <c r="L31" s="296">
        <v>130</v>
      </c>
      <c r="M31" s="297">
        <v>143</v>
      </c>
      <c r="N31" s="279">
        <f t="shared" si="3"/>
        <v>-13</v>
      </c>
      <c r="O31" s="279">
        <f t="shared" si="4"/>
        <v>-48750</v>
      </c>
      <c r="P31" s="279">
        <f t="shared" si="5"/>
        <v>-0.04875</v>
      </c>
      <c r="Q31" s="396"/>
    </row>
    <row r="32" spans="1:17" ht="19.5" customHeight="1">
      <c r="A32" s="234">
        <v>14</v>
      </c>
      <c r="B32" s="260" t="s">
        <v>249</v>
      </c>
      <c r="C32" s="258">
        <v>4865152</v>
      </c>
      <c r="D32" s="244" t="s">
        <v>12</v>
      </c>
      <c r="E32" s="87" t="s">
        <v>306</v>
      </c>
      <c r="F32" s="432">
        <v>1000</v>
      </c>
      <c r="G32" s="296">
        <v>999211</v>
      </c>
      <c r="H32" s="297">
        <v>999229</v>
      </c>
      <c r="I32" s="279">
        <f>G32-H32</f>
        <v>-18</v>
      </c>
      <c r="J32" s="279">
        <f>$F32*I32</f>
        <v>-18000</v>
      </c>
      <c r="K32" s="279">
        <f>J32/1000000</f>
        <v>-0.018</v>
      </c>
      <c r="L32" s="296">
        <v>999670</v>
      </c>
      <c r="M32" s="297">
        <v>999724</v>
      </c>
      <c r="N32" s="279">
        <f>L32-M32</f>
        <v>-54</v>
      </c>
      <c r="O32" s="279">
        <f>$F32*N32</f>
        <v>-54000</v>
      </c>
      <c r="P32" s="279">
        <f>O32/1000000</f>
        <v>-0.054</v>
      </c>
      <c r="Q32" s="406"/>
    </row>
    <row r="33" spans="1:17" ht="19.5" customHeight="1">
      <c r="A33" s="234">
        <v>15</v>
      </c>
      <c r="B33" s="260" t="s">
        <v>333</v>
      </c>
      <c r="C33" s="258">
        <v>4864821</v>
      </c>
      <c r="D33" s="244" t="s">
        <v>12</v>
      </c>
      <c r="E33" s="87" t="s">
        <v>306</v>
      </c>
      <c r="F33" s="432">
        <v>1000</v>
      </c>
      <c r="G33" s="296">
        <v>978532</v>
      </c>
      <c r="H33" s="297">
        <v>978649</v>
      </c>
      <c r="I33" s="279">
        <f t="shared" si="0"/>
        <v>-117</v>
      </c>
      <c r="J33" s="279">
        <f t="shared" si="1"/>
        <v>-117000</v>
      </c>
      <c r="K33" s="279">
        <f t="shared" si="2"/>
        <v>-0.117</v>
      </c>
      <c r="L33" s="296">
        <v>990756</v>
      </c>
      <c r="M33" s="297">
        <v>989969</v>
      </c>
      <c r="N33" s="279">
        <f t="shared" si="3"/>
        <v>787</v>
      </c>
      <c r="O33" s="279">
        <f t="shared" si="4"/>
        <v>787000</v>
      </c>
      <c r="P33" s="279">
        <f t="shared" si="5"/>
        <v>0.787</v>
      </c>
      <c r="Q33" s="414"/>
    </row>
    <row r="34" spans="1:17" ht="19.5" customHeight="1">
      <c r="A34" s="234"/>
      <c r="B34" s="257" t="s">
        <v>235</v>
      </c>
      <c r="C34" s="258"/>
      <c r="D34" s="244"/>
      <c r="E34" s="77"/>
      <c r="F34" s="259"/>
      <c r="G34" s="296"/>
      <c r="H34" s="297"/>
      <c r="I34" s="279"/>
      <c r="J34" s="279"/>
      <c r="K34" s="279"/>
      <c r="L34" s="296"/>
      <c r="M34" s="297"/>
      <c r="N34" s="279"/>
      <c r="O34" s="279"/>
      <c r="P34" s="279"/>
      <c r="Q34" s="396"/>
    </row>
    <row r="35" spans="1:17" ht="19.5" customHeight="1">
      <c r="A35" s="234">
        <v>16</v>
      </c>
      <c r="B35" s="260" t="s">
        <v>250</v>
      </c>
      <c r="C35" s="258">
        <v>5128406</v>
      </c>
      <c r="D35" s="244" t="s">
        <v>12</v>
      </c>
      <c r="E35" s="87" t="s">
        <v>306</v>
      </c>
      <c r="F35" s="432">
        <v>-625</v>
      </c>
      <c r="G35" s="296">
        <v>345</v>
      </c>
      <c r="H35" s="297">
        <v>364</v>
      </c>
      <c r="I35" s="279">
        <f>G35-H35</f>
        <v>-19</v>
      </c>
      <c r="J35" s="279">
        <f>$F35*I35</f>
        <v>11875</v>
      </c>
      <c r="K35" s="279">
        <f>J35/1000000</f>
        <v>0.011875</v>
      </c>
      <c r="L35" s="296">
        <v>999799</v>
      </c>
      <c r="M35" s="297">
        <v>999805</v>
      </c>
      <c r="N35" s="279">
        <f>L35-M35</f>
        <v>-6</v>
      </c>
      <c r="O35" s="279">
        <f>$F35*N35</f>
        <v>3750</v>
      </c>
      <c r="P35" s="279">
        <f>O35/1000000</f>
        <v>0.00375</v>
      </c>
      <c r="Q35" s="711"/>
    </row>
    <row r="36" spans="1:17" ht="19.5" customHeight="1">
      <c r="A36" s="234">
        <v>17</v>
      </c>
      <c r="B36" s="260" t="s">
        <v>253</v>
      </c>
      <c r="C36" s="258">
        <v>4902559</v>
      </c>
      <c r="D36" s="244" t="s">
        <v>12</v>
      </c>
      <c r="E36" s="87" t="s">
        <v>306</v>
      </c>
      <c r="F36" s="258">
        <v>-300</v>
      </c>
      <c r="G36" s="296">
        <v>231</v>
      </c>
      <c r="H36" s="297">
        <v>231</v>
      </c>
      <c r="I36" s="279">
        <f>G36-H36</f>
        <v>0</v>
      </c>
      <c r="J36" s="279">
        <f>$F36*I36</f>
        <v>0</v>
      </c>
      <c r="K36" s="279">
        <f>J36/1000000</f>
        <v>0</v>
      </c>
      <c r="L36" s="296">
        <v>0</v>
      </c>
      <c r="M36" s="297">
        <v>0</v>
      </c>
      <c r="N36" s="279">
        <f>L36-M36</f>
        <v>0</v>
      </c>
      <c r="O36" s="279">
        <f>$F36*N36</f>
        <v>0</v>
      </c>
      <c r="P36" s="279">
        <f>O36/1000000</f>
        <v>0</v>
      </c>
      <c r="Q36" s="396"/>
    </row>
    <row r="37" spans="1:17" ht="19.5" customHeight="1" thickBot="1">
      <c r="A37" s="262"/>
      <c r="B37" s="263" t="s">
        <v>251</v>
      </c>
      <c r="C37" s="263"/>
      <c r="D37" s="263"/>
      <c r="E37" s="263"/>
      <c r="F37" s="263"/>
      <c r="G37" s="92"/>
      <c r="H37" s="91"/>
      <c r="I37" s="91"/>
      <c r="J37" s="91"/>
      <c r="K37" s="371">
        <f>SUM(K28:K36)</f>
        <v>-0.148875</v>
      </c>
      <c r="L37" s="267"/>
      <c r="M37" s="594"/>
      <c r="N37" s="594"/>
      <c r="O37" s="594"/>
      <c r="P37" s="264">
        <f>SUM(P28:P36)</f>
        <v>0.6466250000000001</v>
      </c>
      <c r="Q37" s="475"/>
    </row>
    <row r="38" spans="1:16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8"/>
      <c r="M38" s="466"/>
      <c r="N38" s="466"/>
      <c r="O38" s="466"/>
      <c r="P38" s="466"/>
    </row>
    <row r="39" spans="11:16" ht="12.75">
      <c r="K39" s="466"/>
      <c r="L39" s="466"/>
      <c r="M39" s="466"/>
      <c r="N39" s="466"/>
      <c r="O39" s="466"/>
      <c r="P39" s="466"/>
    </row>
    <row r="40" spans="7:16" ht="12.75">
      <c r="G40" s="595"/>
      <c r="K40" s="466"/>
      <c r="L40" s="466"/>
      <c r="M40" s="466"/>
      <c r="N40" s="466"/>
      <c r="O40" s="466"/>
      <c r="P40" s="466"/>
    </row>
    <row r="41" spans="2:16" ht="21.75">
      <c r="B41" s="161" t="s">
        <v>292</v>
      </c>
      <c r="K41" s="596">
        <f>K20</f>
        <v>0.1459625</v>
      </c>
      <c r="L41" s="597"/>
      <c r="M41" s="597"/>
      <c r="N41" s="597"/>
      <c r="O41" s="597"/>
      <c r="P41" s="596">
        <f>P20</f>
        <v>-0.0777</v>
      </c>
    </row>
    <row r="42" spans="2:16" ht="21.75">
      <c r="B42" s="161" t="s">
        <v>293</v>
      </c>
      <c r="K42" s="596">
        <f>K25</f>
        <v>0.123575</v>
      </c>
      <c r="L42" s="597"/>
      <c r="M42" s="597"/>
      <c r="N42" s="597"/>
      <c r="O42" s="597"/>
      <c r="P42" s="596">
        <f>P25</f>
        <v>-0.285825</v>
      </c>
    </row>
    <row r="43" spans="2:16" ht="21.75">
      <c r="B43" s="161" t="s">
        <v>294</v>
      </c>
      <c r="K43" s="596">
        <f>K37</f>
        <v>-0.148875</v>
      </c>
      <c r="L43" s="597"/>
      <c r="M43" s="597"/>
      <c r="N43" s="597"/>
      <c r="O43" s="597"/>
      <c r="P43" s="598">
        <f>P37</f>
        <v>0.6466250000000001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5"/>
  <sheetViews>
    <sheetView view="pageBreakPreview" zoomScale="70" zoomScaleNormal="75" zoomScaleSheetLayoutView="70" zoomScalePageLayoutView="0" workbookViewId="0" topLeftCell="A13">
      <selection activeCell="F39" sqref="F39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2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74" t="s">
        <v>215</v>
      </c>
      <c r="P2" s="241" t="str">
        <f>NDPL!Q1</f>
        <v>SEPTEMBER-2022</v>
      </c>
    </row>
    <row r="3" spans="1:9" ht="18">
      <c r="A3" s="157" t="s">
        <v>309</v>
      </c>
      <c r="B3" s="157"/>
      <c r="C3" s="229"/>
      <c r="D3" s="230"/>
      <c r="E3" s="230"/>
      <c r="F3" s="229"/>
      <c r="G3" s="229"/>
      <c r="H3" s="229"/>
      <c r="I3" s="229"/>
    </row>
    <row r="4" spans="1:16" ht="24" thickBot="1">
      <c r="A4" s="3"/>
      <c r="G4" s="17"/>
      <c r="H4" s="17"/>
      <c r="I4" s="42" t="s">
        <v>355</v>
      </c>
      <c r="J4" s="17"/>
      <c r="K4" s="17"/>
      <c r="L4" s="17"/>
      <c r="M4" s="17"/>
      <c r="N4" s="42" t="s">
        <v>356</v>
      </c>
      <c r="O4" s="17"/>
      <c r="P4" s="17"/>
    </row>
    <row r="5" spans="1:17" ht="39.75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30/09/2022</v>
      </c>
      <c r="H5" s="29" t="str">
        <f>NDPL!H5</f>
        <v>INTIAL READING 01/09/2022</v>
      </c>
      <c r="I5" s="29" t="s">
        <v>4</v>
      </c>
      <c r="J5" s="29" t="s">
        <v>5</v>
      </c>
      <c r="K5" s="29" t="s">
        <v>6</v>
      </c>
      <c r="L5" s="31" t="str">
        <f>NDPL!G5</f>
        <v>FINAL READING 30/09/2022</v>
      </c>
      <c r="M5" s="29" t="str">
        <f>NDPL!H5</f>
        <v>INTIAL READING 01/09/2022</v>
      </c>
      <c r="N5" s="29" t="s">
        <v>4</v>
      </c>
      <c r="O5" s="29" t="s">
        <v>5</v>
      </c>
      <c r="P5" s="30" t="s">
        <v>6</v>
      </c>
      <c r="Q5" s="30" t="s">
        <v>271</v>
      </c>
    </row>
    <row r="6" ht="14.25" thickBot="1" thickTop="1"/>
    <row r="7" spans="1:17" ht="14.25" thickBot="1" thickTop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7"/>
    </row>
    <row r="8" spans="1:17" ht="18.75" customHeight="1">
      <c r="A8" s="808" t="s">
        <v>471</v>
      </c>
      <c r="B8" s="739" t="s">
        <v>258</v>
      </c>
      <c r="C8" s="740"/>
      <c r="D8" s="741"/>
      <c r="E8" s="741"/>
      <c r="F8" s="742"/>
      <c r="G8" s="743"/>
      <c r="H8" s="43"/>
      <c r="I8" s="744"/>
      <c r="J8" s="744"/>
      <c r="K8" s="745"/>
      <c r="L8" s="746"/>
      <c r="M8" s="747"/>
      <c r="N8" s="744"/>
      <c r="O8" s="744"/>
      <c r="P8" s="745"/>
      <c r="Q8" s="748"/>
    </row>
    <row r="9" spans="1:17" ht="18.75" customHeight="1">
      <c r="A9" s="203"/>
      <c r="B9" s="377" t="s">
        <v>259</v>
      </c>
      <c r="C9" s="130" t="s">
        <v>461</v>
      </c>
      <c r="D9" s="102"/>
      <c r="E9" s="100"/>
      <c r="F9" s="101"/>
      <c r="G9" s="21"/>
      <c r="H9" s="17"/>
      <c r="I9" s="62"/>
      <c r="J9" s="62"/>
      <c r="K9" s="63"/>
      <c r="L9" s="156"/>
      <c r="M9" s="62"/>
      <c r="N9" s="62"/>
      <c r="O9" s="62"/>
      <c r="P9" s="63"/>
      <c r="Q9" s="749"/>
    </row>
    <row r="10" spans="1:17" s="392" customFormat="1" ht="18.75" customHeight="1">
      <c r="A10" s="750">
        <v>1</v>
      </c>
      <c r="B10" s="455" t="s">
        <v>255</v>
      </c>
      <c r="C10" s="376">
        <v>4865015</v>
      </c>
      <c r="D10" s="388" t="s">
        <v>12</v>
      </c>
      <c r="E10" s="100" t="s">
        <v>313</v>
      </c>
      <c r="F10" s="456">
        <v>2000</v>
      </c>
      <c r="G10" s="296">
        <v>1849</v>
      </c>
      <c r="H10" s="297">
        <v>1238</v>
      </c>
      <c r="I10" s="279">
        <f>G10-H10</f>
        <v>611</v>
      </c>
      <c r="J10" s="279">
        <f>$F10*I10</f>
        <v>1222000</v>
      </c>
      <c r="K10" s="279">
        <f>J10/1000000</f>
        <v>1.222</v>
      </c>
      <c r="L10" s="296">
        <v>999998</v>
      </c>
      <c r="M10" s="297">
        <v>999998</v>
      </c>
      <c r="N10" s="279">
        <f>L10-M10</f>
        <v>0</v>
      </c>
      <c r="O10" s="279">
        <f>$F10*N10</f>
        <v>0</v>
      </c>
      <c r="P10" s="279">
        <f>O10/1000000</f>
        <v>0</v>
      </c>
      <c r="Q10" s="751"/>
    </row>
    <row r="11" spans="1:17" s="392" customFormat="1" ht="18.75" customHeight="1">
      <c r="A11" s="750">
        <v>2</v>
      </c>
      <c r="B11" s="455" t="s">
        <v>257</v>
      </c>
      <c r="C11" s="376">
        <v>4864970</v>
      </c>
      <c r="D11" s="388" t="s">
        <v>12</v>
      </c>
      <c r="E11" s="100" t="s">
        <v>313</v>
      </c>
      <c r="F11" s="456">
        <v>2000</v>
      </c>
      <c r="G11" s="296">
        <v>29664</v>
      </c>
      <c r="H11" s="297">
        <v>29041</v>
      </c>
      <c r="I11" s="279">
        <f>G11-H11</f>
        <v>623</v>
      </c>
      <c r="J11" s="279">
        <f>$F11*I11</f>
        <v>1246000</v>
      </c>
      <c r="K11" s="279">
        <f>J11/1000000</f>
        <v>1.246</v>
      </c>
      <c r="L11" s="296">
        <v>1628</v>
      </c>
      <c r="M11" s="297">
        <v>1628</v>
      </c>
      <c r="N11" s="279">
        <f>L11-M11</f>
        <v>0</v>
      </c>
      <c r="O11" s="279">
        <f>$F11*N11</f>
        <v>0</v>
      </c>
      <c r="P11" s="279">
        <f>O11/1000000</f>
        <v>0</v>
      </c>
      <c r="Q11" s="752"/>
    </row>
    <row r="12" spans="1:17" ht="18.75" customHeight="1">
      <c r="A12" s="204"/>
      <c r="B12" s="17"/>
      <c r="C12" s="17"/>
      <c r="D12" s="17"/>
      <c r="E12" s="17"/>
      <c r="F12" s="17"/>
      <c r="G12" s="296"/>
      <c r="H12" s="753" t="s">
        <v>457</v>
      </c>
      <c r="I12" s="17"/>
      <c r="J12" s="17"/>
      <c r="K12" s="754">
        <f>SUM(K10:K11)</f>
        <v>2.468</v>
      </c>
      <c r="L12" s="296"/>
      <c r="M12" s="17"/>
      <c r="N12" s="17"/>
      <c r="O12" s="17"/>
      <c r="P12" s="754">
        <f>SUM(P10:P11)</f>
        <v>0</v>
      </c>
      <c r="Q12" s="752"/>
    </row>
    <row r="13" spans="1:17" ht="18.75" customHeight="1">
      <c r="A13" s="204"/>
      <c r="B13" s="17"/>
      <c r="C13" s="17"/>
      <c r="D13" s="17"/>
      <c r="E13" s="17"/>
      <c r="F13" s="17"/>
      <c r="G13" s="296"/>
      <c r="H13" s="753" t="s">
        <v>458</v>
      </c>
      <c r="I13" s="17"/>
      <c r="J13" s="755" t="s">
        <v>459</v>
      </c>
      <c r="K13" s="754">
        <f>SUM(NDMC!K32,BYPL!K32)</f>
        <v>-2.374</v>
      </c>
      <c r="L13" s="296"/>
      <c r="M13" s="17"/>
      <c r="N13" s="17"/>
      <c r="O13" s="17"/>
      <c r="P13" s="754">
        <f>SUM(NDMC!P32,BYPL!P32)</f>
        <v>0.007749999999999999</v>
      </c>
      <c r="Q13" s="752"/>
    </row>
    <row r="14" spans="1:17" ht="18.75" customHeight="1">
      <c r="A14" s="756"/>
      <c r="B14" s="103"/>
      <c r="C14" s="96"/>
      <c r="D14" s="388"/>
      <c r="E14" s="104"/>
      <c r="F14" s="105"/>
      <c r="G14" s="108"/>
      <c r="H14" s="753" t="s">
        <v>460</v>
      </c>
      <c r="I14" s="62"/>
      <c r="J14" s="62"/>
      <c r="K14" s="737">
        <f>SUM(K12,-K13)</f>
        <v>4.8420000000000005</v>
      </c>
      <c r="L14" s="156"/>
      <c r="M14" s="62"/>
      <c r="N14" s="62"/>
      <c r="O14" s="62"/>
      <c r="P14" s="737">
        <f>SUM(P12,-P13)</f>
        <v>-0.007749999999999999</v>
      </c>
      <c r="Q14" s="749"/>
    </row>
    <row r="15" spans="1:17" ht="18.75" customHeight="1">
      <c r="A15" s="809"/>
      <c r="B15" s="590" t="s">
        <v>467</v>
      </c>
      <c r="C15" s="451"/>
      <c r="D15" s="452"/>
      <c r="E15" s="452"/>
      <c r="F15" s="453"/>
      <c r="G15" s="108"/>
      <c r="H15" s="80"/>
      <c r="I15" s="279"/>
      <c r="J15" s="279"/>
      <c r="K15" s="511"/>
      <c r="L15" s="296"/>
      <c r="M15" s="297"/>
      <c r="N15" s="279"/>
      <c r="O15" s="279"/>
      <c r="P15" s="511"/>
      <c r="Q15" s="757"/>
    </row>
    <row r="16" spans="1:17" ht="18.75" customHeight="1">
      <c r="A16" s="810"/>
      <c r="B16" s="348" t="s">
        <v>262</v>
      </c>
      <c r="C16" s="758" t="s">
        <v>462</v>
      </c>
      <c r="D16" s="348"/>
      <c r="E16" s="348"/>
      <c r="F16" s="348"/>
      <c r="G16" s="780">
        <v>29.67</v>
      </c>
      <c r="H16" s="348" t="s">
        <v>264</v>
      </c>
      <c r="I16" s="348"/>
      <c r="J16" s="377"/>
      <c r="K16" s="348">
        <f aca="true" t="shared" si="0" ref="K16:K21">($K$14*G16)/100</f>
        <v>1.4366214000000002</v>
      </c>
      <c r="L16" s="296"/>
      <c r="M16" s="348"/>
      <c r="N16" s="348"/>
      <c r="O16" s="348"/>
      <c r="P16" s="348">
        <f aca="true" t="shared" si="1" ref="P16:P21">($P$14*G16)/100</f>
        <v>-0.002299425</v>
      </c>
      <c r="Q16" s="781"/>
    </row>
    <row r="17" spans="1:17" ht="18.75" customHeight="1">
      <c r="A17" s="810"/>
      <c r="B17" s="348" t="s">
        <v>314</v>
      </c>
      <c r="C17" s="758" t="s">
        <v>462</v>
      </c>
      <c r="D17" s="348"/>
      <c r="E17" s="348"/>
      <c r="F17" s="348"/>
      <c r="G17" s="780">
        <v>41.53</v>
      </c>
      <c r="H17" s="348" t="s">
        <v>264</v>
      </c>
      <c r="I17" s="348"/>
      <c r="J17" s="377"/>
      <c r="K17" s="348">
        <f t="shared" si="0"/>
        <v>2.0108826000000004</v>
      </c>
      <c r="L17" s="296"/>
      <c r="M17" s="17"/>
      <c r="N17" s="348"/>
      <c r="O17" s="348"/>
      <c r="P17" s="348">
        <f t="shared" si="1"/>
        <v>-0.0032185749999999996</v>
      </c>
      <c r="Q17" s="781"/>
    </row>
    <row r="18" spans="1:17" ht="18.75" customHeight="1">
      <c r="A18" s="810"/>
      <c r="B18" s="348" t="s">
        <v>315</v>
      </c>
      <c r="C18" s="758" t="s">
        <v>462</v>
      </c>
      <c r="D18" s="348"/>
      <c r="E18" s="348"/>
      <c r="F18" s="348"/>
      <c r="G18" s="780">
        <v>22.74</v>
      </c>
      <c r="H18" s="348" t="s">
        <v>264</v>
      </c>
      <c r="I18" s="348"/>
      <c r="J18" s="377"/>
      <c r="K18" s="348">
        <f t="shared" si="0"/>
        <v>1.1010708</v>
      </c>
      <c r="L18" s="296"/>
      <c r="M18" s="348"/>
      <c r="N18" s="348"/>
      <c r="O18" s="348"/>
      <c r="P18" s="348">
        <f t="shared" si="1"/>
        <v>-0.0017623499999999998</v>
      </c>
      <c r="Q18" s="781"/>
    </row>
    <row r="19" spans="1:17" ht="18.75" customHeight="1">
      <c r="A19" s="810"/>
      <c r="B19" s="348" t="s">
        <v>316</v>
      </c>
      <c r="C19" s="758" t="s">
        <v>462</v>
      </c>
      <c r="D19" s="348"/>
      <c r="E19" s="348"/>
      <c r="F19" s="348"/>
      <c r="G19" s="780">
        <v>4.95</v>
      </c>
      <c r="H19" s="348" t="s">
        <v>264</v>
      </c>
      <c r="I19" s="348"/>
      <c r="J19" s="377"/>
      <c r="K19" s="348">
        <f t="shared" si="0"/>
        <v>0.23967900000000003</v>
      </c>
      <c r="L19" s="296"/>
      <c r="M19" s="348"/>
      <c r="N19" s="348"/>
      <c r="O19" s="348"/>
      <c r="P19" s="348">
        <f t="shared" si="1"/>
        <v>-0.00038362499999999996</v>
      </c>
      <c r="Q19" s="781"/>
    </row>
    <row r="20" spans="1:17" ht="18.75" customHeight="1">
      <c r="A20" s="810"/>
      <c r="B20" s="348" t="s">
        <v>317</v>
      </c>
      <c r="C20" s="758" t="s">
        <v>462</v>
      </c>
      <c r="D20" s="348"/>
      <c r="E20" s="348"/>
      <c r="F20" s="348"/>
      <c r="G20" s="780">
        <v>0</v>
      </c>
      <c r="H20" s="348" t="s">
        <v>264</v>
      </c>
      <c r="I20" s="348"/>
      <c r="J20" s="377"/>
      <c r="K20" s="776">
        <f t="shared" si="0"/>
        <v>0</v>
      </c>
      <c r="L20" s="296"/>
      <c r="M20" s="776"/>
      <c r="N20" s="776"/>
      <c r="O20" s="776"/>
      <c r="P20" s="776">
        <f t="shared" si="1"/>
        <v>0</v>
      </c>
      <c r="Q20" s="781"/>
    </row>
    <row r="21" spans="1:17" ht="18.75" customHeight="1">
      <c r="A21" s="810"/>
      <c r="B21" s="348" t="s">
        <v>423</v>
      </c>
      <c r="C21" s="758" t="s">
        <v>462</v>
      </c>
      <c r="D21" s="17"/>
      <c r="E21" s="17"/>
      <c r="F21" s="760"/>
      <c r="G21" s="780">
        <v>0</v>
      </c>
      <c r="H21" s="348" t="s">
        <v>264</v>
      </c>
      <c r="I21" s="17"/>
      <c r="J21" s="761"/>
      <c r="K21" s="776">
        <f t="shared" si="0"/>
        <v>0</v>
      </c>
      <c r="L21" s="296"/>
      <c r="M21" s="19"/>
      <c r="N21" s="19"/>
      <c r="O21" s="19"/>
      <c r="P21" s="776">
        <f t="shared" si="1"/>
        <v>0</v>
      </c>
      <c r="Q21" s="781"/>
    </row>
    <row r="22" spans="1:17" ht="18.75" customHeight="1" thickBot="1">
      <c r="A22" s="205"/>
      <c r="B22" s="46"/>
      <c r="C22" s="46"/>
      <c r="D22" s="46"/>
      <c r="E22" s="46"/>
      <c r="F22" s="46"/>
      <c r="G22" s="770"/>
      <c r="H22" s="46"/>
      <c r="I22" s="46"/>
      <c r="J22" s="46"/>
      <c r="K22" s="46"/>
      <c r="L22" s="770"/>
      <c r="M22" s="46"/>
      <c r="N22" s="46"/>
      <c r="O22" s="46"/>
      <c r="P22" s="46"/>
      <c r="Q22" s="782"/>
    </row>
    <row r="23" spans="1:17" ht="18.75" customHeight="1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8.75" customHeight="1">
      <c r="A24" s="808" t="s">
        <v>472</v>
      </c>
      <c r="B24" s="739" t="s">
        <v>435</v>
      </c>
      <c r="C24" s="762"/>
      <c r="D24" s="763"/>
      <c r="E24" s="764"/>
      <c r="F24" s="765"/>
      <c r="G24" s="766"/>
      <c r="H24" s="767"/>
      <c r="I24" s="744"/>
      <c r="J24" s="744"/>
      <c r="K24" s="768"/>
      <c r="L24" s="769"/>
      <c r="M24" s="744"/>
      <c r="N24" s="744"/>
      <c r="O24" s="744"/>
      <c r="P24" s="768"/>
      <c r="Q24" s="748"/>
    </row>
    <row r="25" spans="1:17" s="392" customFormat="1" ht="18.75" customHeight="1">
      <c r="A25" s="787">
        <v>1</v>
      </c>
      <c r="B25" s="103" t="s">
        <v>435</v>
      </c>
      <c r="C25" s="376">
        <v>4864958</v>
      </c>
      <c r="D25" s="651" t="s">
        <v>12</v>
      </c>
      <c r="E25" s="651" t="s">
        <v>313</v>
      </c>
      <c r="F25" s="456">
        <v>-500</v>
      </c>
      <c r="G25" s="296">
        <v>866368</v>
      </c>
      <c r="H25" s="297">
        <v>869163</v>
      </c>
      <c r="I25" s="279">
        <f>G25-H25</f>
        <v>-2795</v>
      </c>
      <c r="J25" s="279">
        <f>$F25*I25</f>
        <v>1397500</v>
      </c>
      <c r="K25" s="279">
        <f>J25/1000000</f>
        <v>1.3975</v>
      </c>
      <c r="L25" s="296">
        <v>997812</v>
      </c>
      <c r="M25" s="297">
        <v>997989</v>
      </c>
      <c r="N25" s="279">
        <f>L25-M25</f>
        <v>-177</v>
      </c>
      <c r="O25" s="279">
        <f>$F25*N25</f>
        <v>88500</v>
      </c>
      <c r="P25" s="279">
        <f>O25/1000000</f>
        <v>0.0885</v>
      </c>
      <c r="Q25" s="751"/>
    </row>
    <row r="26" spans="1:17" s="392" customFormat="1" ht="18.75" customHeight="1">
      <c r="A26" s="750"/>
      <c r="B26" s="103"/>
      <c r="C26" s="376"/>
      <c r="D26" s="651"/>
      <c r="E26" s="651"/>
      <c r="F26" s="456"/>
      <c r="G26" s="753" t="s">
        <v>463</v>
      </c>
      <c r="H26" s="423"/>
      <c r="I26" s="279"/>
      <c r="J26" s="279"/>
      <c r="K26" s="511">
        <f>K25</f>
        <v>1.3975</v>
      </c>
      <c r="L26" s="296"/>
      <c r="M26" s="297"/>
      <c r="N26" s="279"/>
      <c r="O26" s="279"/>
      <c r="P26" s="511">
        <f>P25</f>
        <v>0.0885</v>
      </c>
      <c r="Q26" s="751"/>
    </row>
    <row r="27" spans="1:17" s="392" customFormat="1" ht="18.75" customHeight="1">
      <c r="A27" s="809"/>
      <c r="B27" s="590" t="s">
        <v>468</v>
      </c>
      <c r="C27" s="451"/>
      <c r="D27" s="452"/>
      <c r="E27" s="452"/>
      <c r="F27" s="453"/>
      <c r="G27" s="296"/>
      <c r="H27" s="80"/>
      <c r="I27" s="279"/>
      <c r="J27" s="279"/>
      <c r="K27" s="511"/>
      <c r="L27" s="296"/>
      <c r="M27" s="297"/>
      <c r="N27" s="279"/>
      <c r="O27" s="279"/>
      <c r="P27" s="511"/>
      <c r="Q27" s="751"/>
    </row>
    <row r="28" spans="1:17" s="392" customFormat="1" ht="18.75" customHeight="1">
      <c r="A28" s="810"/>
      <c r="B28" s="348" t="s">
        <v>262</v>
      </c>
      <c r="C28" s="758" t="s">
        <v>462</v>
      </c>
      <c r="D28" s="348"/>
      <c r="E28" s="348"/>
      <c r="F28" s="348"/>
      <c r="G28" s="780">
        <v>29.2</v>
      </c>
      <c r="H28" s="348" t="s">
        <v>264</v>
      </c>
      <c r="I28" s="348"/>
      <c r="J28" s="377"/>
      <c r="K28" s="776">
        <f aca="true" t="shared" si="2" ref="K28:K33">($K$26*G28)/100</f>
        <v>0.40806999999999993</v>
      </c>
      <c r="L28" s="780"/>
      <c r="M28" s="348"/>
      <c r="N28" s="348"/>
      <c r="O28" s="348"/>
      <c r="P28" s="776">
        <f aca="true" t="shared" si="3" ref="P28:P33">($P$26*G28)/100</f>
        <v>0.025841999999999997</v>
      </c>
      <c r="Q28" s="751"/>
    </row>
    <row r="29" spans="1:17" s="392" customFormat="1" ht="18.75" customHeight="1">
      <c r="A29" s="810"/>
      <c r="B29" s="348" t="s">
        <v>314</v>
      </c>
      <c r="C29" s="758" t="s">
        <v>462</v>
      </c>
      <c r="D29" s="348"/>
      <c r="E29" s="348"/>
      <c r="F29" s="348"/>
      <c r="G29" s="780">
        <v>41.81</v>
      </c>
      <c r="H29" s="348" t="s">
        <v>264</v>
      </c>
      <c r="I29" s="348"/>
      <c r="J29" s="377"/>
      <c r="K29" s="776">
        <f t="shared" si="2"/>
        <v>0.5842947500000001</v>
      </c>
      <c r="L29" s="780"/>
      <c r="M29" s="17"/>
      <c r="N29" s="348"/>
      <c r="O29" s="348"/>
      <c r="P29" s="776">
        <f t="shared" si="3"/>
        <v>0.037001849999999996</v>
      </c>
      <c r="Q29" s="751"/>
    </row>
    <row r="30" spans="1:17" s="392" customFormat="1" ht="18.75" customHeight="1">
      <c r="A30" s="810"/>
      <c r="B30" s="348" t="s">
        <v>315</v>
      </c>
      <c r="C30" s="758" t="s">
        <v>462</v>
      </c>
      <c r="D30" s="348"/>
      <c r="E30" s="348"/>
      <c r="F30" s="348"/>
      <c r="G30" s="780">
        <v>23.9</v>
      </c>
      <c r="H30" s="348" t="s">
        <v>264</v>
      </c>
      <c r="I30" s="348"/>
      <c r="J30" s="377"/>
      <c r="K30" s="776">
        <f t="shared" si="2"/>
        <v>0.3340025</v>
      </c>
      <c r="L30" s="780"/>
      <c r="M30" s="348"/>
      <c r="N30" s="348"/>
      <c r="O30" s="348"/>
      <c r="P30" s="776">
        <f t="shared" si="3"/>
        <v>0.0211515</v>
      </c>
      <c r="Q30" s="751"/>
    </row>
    <row r="31" spans="1:17" s="392" customFormat="1" ht="18.75" customHeight="1">
      <c r="A31" s="810"/>
      <c r="B31" s="348" t="s">
        <v>316</v>
      </c>
      <c r="C31" s="758" t="s">
        <v>462</v>
      </c>
      <c r="D31" s="348"/>
      <c r="E31" s="348"/>
      <c r="F31" s="348"/>
      <c r="G31" s="780">
        <v>5.09</v>
      </c>
      <c r="H31" s="348" t="s">
        <v>264</v>
      </c>
      <c r="I31" s="348"/>
      <c r="J31" s="377"/>
      <c r="K31" s="776">
        <f t="shared" si="2"/>
        <v>0.07113275</v>
      </c>
      <c r="L31" s="780"/>
      <c r="M31" s="348"/>
      <c r="N31" s="348"/>
      <c r="O31" s="348"/>
      <c r="P31" s="776">
        <f t="shared" si="3"/>
        <v>0.00450465</v>
      </c>
      <c r="Q31" s="751"/>
    </row>
    <row r="32" spans="1:17" s="392" customFormat="1" ht="18.75" customHeight="1">
      <c r="A32" s="810"/>
      <c r="B32" s="348" t="s">
        <v>317</v>
      </c>
      <c r="C32" s="758" t="s">
        <v>462</v>
      </c>
      <c r="D32" s="348"/>
      <c r="E32" s="348"/>
      <c r="F32" s="348"/>
      <c r="G32" s="780">
        <v>0</v>
      </c>
      <c r="H32" s="348" t="s">
        <v>264</v>
      </c>
      <c r="I32" s="348"/>
      <c r="J32" s="377"/>
      <c r="K32" s="776">
        <f t="shared" si="2"/>
        <v>0</v>
      </c>
      <c r="L32" s="780"/>
      <c r="M32" s="348"/>
      <c r="N32" s="348"/>
      <c r="O32" s="348"/>
      <c r="P32" s="776">
        <f t="shared" si="3"/>
        <v>0</v>
      </c>
      <c r="Q32" s="751"/>
    </row>
    <row r="33" spans="1:17" s="392" customFormat="1" ht="18.75" thickBot="1">
      <c r="A33" s="811"/>
      <c r="B33" s="772" t="s">
        <v>423</v>
      </c>
      <c r="C33" s="773" t="s">
        <v>462</v>
      </c>
      <c r="D33" s="46"/>
      <c r="E33" s="46"/>
      <c r="F33" s="774"/>
      <c r="G33" s="783">
        <v>0</v>
      </c>
      <c r="H33" s="772" t="s">
        <v>264</v>
      </c>
      <c r="I33" s="46"/>
      <c r="J33" s="775"/>
      <c r="K33" s="784">
        <f t="shared" si="2"/>
        <v>0</v>
      </c>
      <c r="L33" s="783"/>
      <c r="M33" s="46"/>
      <c r="N33" s="46"/>
      <c r="O33" s="46"/>
      <c r="P33" s="784">
        <f t="shared" si="3"/>
        <v>0</v>
      </c>
      <c r="Q33" s="771"/>
    </row>
    <row r="34" spans="1:17" s="392" customFormat="1" ht="18.75" thickBot="1">
      <c r="A34" s="266"/>
      <c r="B34" s="348"/>
      <c r="C34" s="758"/>
      <c r="D34" s="17"/>
      <c r="E34" s="17"/>
      <c r="F34" s="760"/>
      <c r="G34" s="759"/>
      <c r="H34" s="348"/>
      <c r="I34" s="17"/>
      <c r="J34" s="761"/>
      <c r="K34" s="348"/>
      <c r="L34" s="17"/>
      <c r="M34" s="17"/>
      <c r="N34" s="17"/>
      <c r="O34" s="17"/>
      <c r="P34" s="348"/>
      <c r="Q34" s="599"/>
    </row>
    <row r="35" spans="1:17" ht="19.5">
      <c r="A35" s="808" t="s">
        <v>473</v>
      </c>
      <c r="B35" s="739" t="s">
        <v>301</v>
      </c>
      <c r="C35" s="43"/>
      <c r="D35" s="43"/>
      <c r="E35" s="43"/>
      <c r="F35" s="43"/>
      <c r="G35" s="777"/>
      <c r="H35" s="43"/>
      <c r="I35" s="43"/>
      <c r="J35" s="43"/>
      <c r="K35" s="43"/>
      <c r="L35" s="777"/>
      <c r="M35" s="43"/>
      <c r="N35" s="43"/>
      <c r="O35" s="43"/>
      <c r="P35" s="43"/>
      <c r="Q35" s="778"/>
    </row>
    <row r="36" spans="1:17" s="392" customFormat="1" ht="12.75">
      <c r="A36" s="502"/>
      <c r="B36" s="106" t="s">
        <v>305</v>
      </c>
      <c r="C36" s="107" t="s">
        <v>254</v>
      </c>
      <c r="D36" s="423"/>
      <c r="E36" s="423"/>
      <c r="F36" s="593"/>
      <c r="G36" s="599"/>
      <c r="H36" s="423"/>
      <c r="I36" s="423"/>
      <c r="J36" s="423"/>
      <c r="K36" s="593"/>
      <c r="L36" s="599"/>
      <c r="M36" s="423"/>
      <c r="N36" s="423"/>
      <c r="O36" s="423"/>
      <c r="P36" s="593"/>
      <c r="Q36" s="751"/>
    </row>
    <row r="37" spans="1:17" s="392" customFormat="1" ht="16.5">
      <c r="A37" s="787">
        <v>1</v>
      </c>
      <c r="B37" s="423" t="s">
        <v>302</v>
      </c>
      <c r="C37" s="424">
        <v>5100238</v>
      </c>
      <c r="D37" s="104" t="s">
        <v>12</v>
      </c>
      <c r="E37" s="104" t="s">
        <v>256</v>
      </c>
      <c r="F37" s="425">
        <v>-750</v>
      </c>
      <c r="G37" s="296">
        <v>180691</v>
      </c>
      <c r="H37" s="297">
        <v>179959</v>
      </c>
      <c r="I37" s="279">
        <f>G37-H37</f>
        <v>732</v>
      </c>
      <c r="J37" s="279">
        <f>$F37*I37</f>
        <v>-549000</v>
      </c>
      <c r="K37" s="279">
        <f>J37/1000000</f>
        <v>-0.549</v>
      </c>
      <c r="L37" s="296">
        <v>999739</v>
      </c>
      <c r="M37" s="297">
        <v>999739</v>
      </c>
      <c r="N37" s="279">
        <f>L37-M37</f>
        <v>0</v>
      </c>
      <c r="O37" s="279">
        <f>$F37*N37</f>
        <v>0</v>
      </c>
      <c r="P37" s="279">
        <f>O37/1000000</f>
        <v>0</v>
      </c>
      <c r="Q37" s="752"/>
    </row>
    <row r="38" spans="1:17" s="392" customFormat="1" ht="16.5">
      <c r="A38" s="787">
        <v>2</v>
      </c>
      <c r="B38" s="423" t="s">
        <v>303</v>
      </c>
      <c r="C38" s="424">
        <v>5295188</v>
      </c>
      <c r="D38" s="104" t="s">
        <v>12</v>
      </c>
      <c r="E38" s="104" t="s">
        <v>256</v>
      </c>
      <c r="F38" s="425">
        <v>-1000</v>
      </c>
      <c r="G38" s="296">
        <v>73720</v>
      </c>
      <c r="H38" s="297">
        <v>72213</v>
      </c>
      <c r="I38" s="279">
        <f>G38-H38</f>
        <v>1507</v>
      </c>
      <c r="J38" s="279">
        <f>$F38*I38</f>
        <v>-1507000</v>
      </c>
      <c r="K38" s="279">
        <f>J38/1000000</f>
        <v>-1.507</v>
      </c>
      <c r="L38" s="296">
        <v>999650</v>
      </c>
      <c r="M38" s="297">
        <v>999650</v>
      </c>
      <c r="N38" s="279">
        <f>L38-M38</f>
        <v>0</v>
      </c>
      <c r="O38" s="279">
        <f>$F38*N38</f>
        <v>0</v>
      </c>
      <c r="P38" s="279">
        <f>O38/1000000</f>
        <v>0</v>
      </c>
      <c r="Q38" s="751"/>
    </row>
    <row r="39" spans="1:17" s="454" customFormat="1" ht="16.5">
      <c r="A39" s="788">
        <v>3</v>
      </c>
      <c r="B39" s="450" t="s">
        <v>304</v>
      </c>
      <c r="C39" s="451">
        <v>4902483</v>
      </c>
      <c r="D39" s="452" t="s">
        <v>12</v>
      </c>
      <c r="E39" s="452" t="s">
        <v>256</v>
      </c>
      <c r="F39" s="453">
        <v>-750</v>
      </c>
      <c r="G39" s="296">
        <v>994222</v>
      </c>
      <c r="H39" s="297">
        <v>995889</v>
      </c>
      <c r="I39" s="279">
        <f>G39-H39</f>
        <v>-1667</v>
      </c>
      <c r="J39" s="279">
        <f>$F39*I39</f>
        <v>1250250</v>
      </c>
      <c r="K39" s="279">
        <f>J39/1000000</f>
        <v>1.25025</v>
      </c>
      <c r="L39" s="296">
        <v>999391</v>
      </c>
      <c r="M39" s="297">
        <v>999391</v>
      </c>
      <c r="N39" s="279">
        <f>L39-M39</f>
        <v>0</v>
      </c>
      <c r="O39" s="279">
        <f>$F39*N39</f>
        <v>0</v>
      </c>
      <c r="P39" s="279">
        <f>O39/1000000</f>
        <v>0</v>
      </c>
      <c r="Q39" s="757"/>
    </row>
    <row r="40" spans="1:17" s="454" customFormat="1" ht="16.5">
      <c r="A40" s="809"/>
      <c r="B40" s="450"/>
      <c r="C40" s="451"/>
      <c r="D40" s="452"/>
      <c r="E40" s="452"/>
      <c r="F40" s="453"/>
      <c r="G40" s="296"/>
      <c r="H40" s="450"/>
      <c r="I40" s="80" t="s">
        <v>464</v>
      </c>
      <c r="J40" s="279"/>
      <c r="K40" s="511">
        <f>SUM(K37:K39)</f>
        <v>-0.80575</v>
      </c>
      <c r="L40" s="296"/>
      <c r="M40" s="297"/>
      <c r="N40" s="279"/>
      <c r="O40" s="279"/>
      <c r="P40" s="511">
        <f>SUM(P37:P39)</f>
        <v>0</v>
      </c>
      <c r="Q40" s="757"/>
    </row>
    <row r="41" spans="1:17" s="454" customFormat="1" ht="16.5">
      <c r="A41" s="809"/>
      <c r="B41" s="590" t="s">
        <v>469</v>
      </c>
      <c r="C41" s="451"/>
      <c r="D41" s="452"/>
      <c r="E41" s="452"/>
      <c r="F41" s="453"/>
      <c r="G41" s="296"/>
      <c r="H41" s="80"/>
      <c r="I41" s="279"/>
      <c r="J41" s="279"/>
      <c r="K41" s="511"/>
      <c r="L41" s="296"/>
      <c r="M41" s="297"/>
      <c r="N41" s="279"/>
      <c r="O41" s="279"/>
      <c r="P41" s="511"/>
      <c r="Q41" s="757"/>
    </row>
    <row r="42" spans="1:17" s="454" customFormat="1" ht="18">
      <c r="A42" s="810"/>
      <c r="B42" s="348" t="s">
        <v>262</v>
      </c>
      <c r="C42" s="758" t="s">
        <v>462</v>
      </c>
      <c r="D42" s="348"/>
      <c r="E42" s="348"/>
      <c r="F42" s="348"/>
      <c r="G42" s="780">
        <v>19.28</v>
      </c>
      <c r="H42" s="348" t="s">
        <v>264</v>
      </c>
      <c r="I42" s="348"/>
      <c r="J42" s="377"/>
      <c r="K42" s="776">
        <f aca="true" t="shared" si="4" ref="K42:K47">($K$40*G42)/100</f>
        <v>-0.1553486</v>
      </c>
      <c r="L42" s="780"/>
      <c r="M42" s="348"/>
      <c r="N42" s="348"/>
      <c r="O42" s="348"/>
      <c r="P42" s="776">
        <f aca="true" t="shared" si="5" ref="P42:P47">($P$40*G42)/100</f>
        <v>0</v>
      </c>
      <c r="Q42" s="757"/>
    </row>
    <row r="43" spans="1:17" s="454" customFormat="1" ht="18">
      <c r="A43" s="810"/>
      <c r="B43" s="348" t="s">
        <v>314</v>
      </c>
      <c r="C43" s="758" t="s">
        <v>462</v>
      </c>
      <c r="D43" s="348"/>
      <c r="E43" s="348"/>
      <c r="F43" s="348"/>
      <c r="G43" s="780">
        <v>28.29</v>
      </c>
      <c r="H43" s="348" t="s">
        <v>264</v>
      </c>
      <c r="I43" s="348"/>
      <c r="J43" s="377"/>
      <c r="K43" s="776">
        <f t="shared" si="4"/>
        <v>-0.227946675</v>
      </c>
      <c r="L43" s="780"/>
      <c r="M43" s="17"/>
      <c r="N43" s="348"/>
      <c r="O43" s="348"/>
      <c r="P43" s="776">
        <f t="shared" si="5"/>
        <v>0</v>
      </c>
      <c r="Q43" s="757"/>
    </row>
    <row r="44" spans="1:17" s="454" customFormat="1" ht="18">
      <c r="A44" s="810"/>
      <c r="B44" s="348" t="s">
        <v>315</v>
      </c>
      <c r="C44" s="758" t="s">
        <v>462</v>
      </c>
      <c r="D44" s="348"/>
      <c r="E44" s="348"/>
      <c r="F44" s="348"/>
      <c r="G44" s="780">
        <v>16.07</v>
      </c>
      <c r="H44" s="348" t="s">
        <v>264</v>
      </c>
      <c r="I44" s="348"/>
      <c r="J44" s="377"/>
      <c r="K44" s="776">
        <f t="shared" si="4"/>
        <v>-0.129484025</v>
      </c>
      <c r="L44" s="780"/>
      <c r="M44" s="348"/>
      <c r="N44" s="348"/>
      <c r="O44" s="348"/>
      <c r="P44" s="776">
        <f t="shared" si="5"/>
        <v>0</v>
      </c>
      <c r="Q44" s="757"/>
    </row>
    <row r="45" spans="1:17" s="454" customFormat="1" ht="18">
      <c r="A45" s="810"/>
      <c r="B45" s="348" t="s">
        <v>316</v>
      </c>
      <c r="C45" s="758" t="s">
        <v>462</v>
      </c>
      <c r="D45" s="348"/>
      <c r="E45" s="348"/>
      <c r="F45" s="348"/>
      <c r="G45" s="780">
        <v>30.3</v>
      </c>
      <c r="H45" s="348" t="s">
        <v>264</v>
      </c>
      <c r="I45" s="348"/>
      <c r="J45" s="377"/>
      <c r="K45" s="776">
        <f t="shared" si="4"/>
        <v>-0.24414224999999998</v>
      </c>
      <c r="L45" s="780"/>
      <c r="M45" s="348"/>
      <c r="N45" s="348"/>
      <c r="O45" s="348"/>
      <c r="P45" s="776">
        <f t="shared" si="5"/>
        <v>0</v>
      </c>
      <c r="Q45" s="757"/>
    </row>
    <row r="46" spans="1:17" s="454" customFormat="1" ht="18">
      <c r="A46" s="810"/>
      <c r="B46" s="348" t="s">
        <v>317</v>
      </c>
      <c r="C46" s="758" t="s">
        <v>462</v>
      </c>
      <c r="D46" s="348"/>
      <c r="E46" s="348"/>
      <c r="F46" s="348"/>
      <c r="G46" s="780">
        <v>6.06</v>
      </c>
      <c r="H46" s="348" t="s">
        <v>264</v>
      </c>
      <c r="I46" s="348"/>
      <c r="J46" s="377"/>
      <c r="K46" s="776">
        <f t="shared" si="4"/>
        <v>-0.048828449999999995</v>
      </c>
      <c r="L46" s="780"/>
      <c r="M46" s="348"/>
      <c r="N46" s="348"/>
      <c r="O46" s="348"/>
      <c r="P46" s="776">
        <f t="shared" si="5"/>
        <v>0</v>
      </c>
      <c r="Q46" s="757"/>
    </row>
    <row r="47" spans="1:17" s="454" customFormat="1" ht="18.75" thickBot="1">
      <c r="A47" s="811"/>
      <c r="B47" s="772" t="s">
        <v>423</v>
      </c>
      <c r="C47" s="773" t="s">
        <v>462</v>
      </c>
      <c r="D47" s="46"/>
      <c r="E47" s="46"/>
      <c r="F47" s="774"/>
      <c r="G47" s="783">
        <v>0</v>
      </c>
      <c r="H47" s="772" t="s">
        <v>264</v>
      </c>
      <c r="I47" s="46"/>
      <c r="J47" s="775"/>
      <c r="K47" s="784">
        <f t="shared" si="4"/>
        <v>0</v>
      </c>
      <c r="L47" s="783"/>
      <c r="M47" s="46"/>
      <c r="N47" s="46"/>
      <c r="O47" s="46"/>
      <c r="P47" s="784">
        <f t="shared" si="5"/>
        <v>0</v>
      </c>
      <c r="Q47" s="779"/>
    </row>
    <row r="48" spans="1:17" s="454" customFormat="1" ht="18.75" thickBot="1">
      <c r="A48" s="266"/>
      <c r="B48" s="348"/>
      <c r="C48" s="758"/>
      <c r="D48" s="17"/>
      <c r="E48" s="17"/>
      <c r="F48" s="760"/>
      <c r="G48" s="789"/>
      <c r="H48" s="348"/>
      <c r="I48" s="17"/>
      <c r="J48" s="761"/>
      <c r="K48" s="776"/>
      <c r="L48" s="789"/>
      <c r="M48" s="17"/>
      <c r="N48" s="17"/>
      <c r="O48" s="17"/>
      <c r="P48" s="776"/>
      <c r="Q48" s="785"/>
    </row>
    <row r="49" spans="1:17" s="454" customFormat="1" ht="19.5" customHeight="1">
      <c r="A49" s="808" t="s">
        <v>474</v>
      </c>
      <c r="B49" s="786" t="s">
        <v>465</v>
      </c>
      <c r="C49" s="790"/>
      <c r="D49" s="476"/>
      <c r="E49" s="476"/>
      <c r="F49" s="791"/>
      <c r="G49" s="792"/>
      <c r="H49" s="793"/>
      <c r="I49" s="476"/>
      <c r="J49" s="794"/>
      <c r="K49" s="793"/>
      <c r="L49" s="476"/>
      <c r="M49" s="476"/>
      <c r="N49" s="476"/>
      <c r="O49" s="476"/>
      <c r="P49" s="793"/>
      <c r="Q49" s="795"/>
    </row>
    <row r="50" spans="1:17" s="392" customFormat="1" ht="18">
      <c r="A50" s="787">
        <v>1</v>
      </c>
      <c r="B50" s="689" t="s">
        <v>436</v>
      </c>
      <c r="C50" s="376">
        <v>5295115</v>
      </c>
      <c r="D50" s="651" t="s">
        <v>12</v>
      </c>
      <c r="E50" s="651" t="s">
        <v>313</v>
      </c>
      <c r="F50" s="456">
        <v>-100</v>
      </c>
      <c r="G50" s="296">
        <v>399964</v>
      </c>
      <c r="H50" s="297">
        <v>407504</v>
      </c>
      <c r="I50" s="279">
        <f>G50-H50</f>
        <v>-7540</v>
      </c>
      <c r="J50" s="279">
        <f>$F50*I50</f>
        <v>754000</v>
      </c>
      <c r="K50" s="279">
        <f>J50/1000000</f>
        <v>0.754</v>
      </c>
      <c r="L50" s="296">
        <v>984122</v>
      </c>
      <c r="M50" s="297">
        <v>984122</v>
      </c>
      <c r="N50" s="279">
        <f>L50-M50</f>
        <v>0</v>
      </c>
      <c r="O50" s="279">
        <f>$F50*N50</f>
        <v>0</v>
      </c>
      <c r="P50" s="279">
        <f>O50/1000000</f>
        <v>0</v>
      </c>
      <c r="Q50" s="751"/>
    </row>
    <row r="51" spans="1:17" s="392" customFormat="1" ht="18">
      <c r="A51" s="756"/>
      <c r="B51" s="689"/>
      <c r="C51" s="376"/>
      <c r="D51" s="651"/>
      <c r="E51" s="651"/>
      <c r="F51" s="456"/>
      <c r="G51" s="296"/>
      <c r="H51" s="450"/>
      <c r="I51" s="80" t="s">
        <v>466</v>
      </c>
      <c r="J51" s="279"/>
      <c r="K51" s="511">
        <f>K50</f>
        <v>0.754</v>
      </c>
      <c r="L51" s="296"/>
      <c r="M51" s="297"/>
      <c r="N51" s="279"/>
      <c r="O51" s="279"/>
      <c r="P51" s="511">
        <f>P50</f>
        <v>0</v>
      </c>
      <c r="Q51" s="751"/>
    </row>
    <row r="52" spans="1:17" s="392" customFormat="1" ht="16.5">
      <c r="A52" s="756"/>
      <c r="B52" s="590" t="s">
        <v>479</v>
      </c>
      <c r="C52" s="451"/>
      <c r="D52" s="452"/>
      <c r="E52" s="452"/>
      <c r="F52" s="453"/>
      <c r="G52" s="296"/>
      <c r="H52" s="80"/>
      <c r="I52" s="279"/>
      <c r="J52" s="279"/>
      <c r="K52" s="511"/>
      <c r="L52" s="296"/>
      <c r="M52" s="297"/>
      <c r="N52" s="279"/>
      <c r="O52" s="279"/>
      <c r="P52" s="511"/>
      <c r="Q52" s="751"/>
    </row>
    <row r="53" spans="1:17" s="392" customFormat="1" ht="18">
      <c r="A53" s="756"/>
      <c r="B53" s="348" t="s">
        <v>262</v>
      </c>
      <c r="C53" s="758" t="s">
        <v>263</v>
      </c>
      <c r="D53" s="348"/>
      <c r="E53" s="348"/>
      <c r="F53" s="348"/>
      <c r="G53" s="780">
        <v>31.228</v>
      </c>
      <c r="H53" s="348" t="s">
        <v>264</v>
      </c>
      <c r="I53" s="816">
        <v>0.22250010089999997</v>
      </c>
      <c r="J53" s="373">
        <f aca="true" t="shared" si="6" ref="J53:J58">($K$51*G53)/100</f>
        <v>0.23545912000000002</v>
      </c>
      <c r="K53" s="776">
        <f aca="true" t="shared" si="7" ref="K53:K58">SUM(I53:J53)</f>
        <v>0.45795922089999996</v>
      </c>
      <c r="L53" s="780"/>
      <c r="M53" s="348"/>
      <c r="N53" s="814">
        <v>-0.003325861</v>
      </c>
      <c r="O53" s="373">
        <v>0</v>
      </c>
      <c r="P53" s="776">
        <f aca="true" t="shared" si="8" ref="P53:P58">SUM(N53:O53)</f>
        <v>-0.003325861</v>
      </c>
      <c r="Q53" s="837" t="s">
        <v>480</v>
      </c>
    </row>
    <row r="54" spans="1:17" s="392" customFormat="1" ht="18">
      <c r="A54" s="756"/>
      <c r="B54" s="348" t="s">
        <v>314</v>
      </c>
      <c r="C54" s="758" t="s">
        <v>263</v>
      </c>
      <c r="D54" s="348"/>
      <c r="E54" s="348"/>
      <c r="F54" s="348"/>
      <c r="G54" s="780">
        <v>41.5318</v>
      </c>
      <c r="H54" s="348" t="s">
        <v>264</v>
      </c>
      <c r="I54" s="816">
        <v>0.31217098769999996</v>
      </c>
      <c r="J54" s="373">
        <f t="shared" si="6"/>
        <v>0.313149772</v>
      </c>
      <c r="K54" s="776">
        <f t="shared" si="7"/>
        <v>0.6253207596999999</v>
      </c>
      <c r="L54" s="780"/>
      <c r="M54" s="17"/>
      <c r="N54" s="814">
        <v>-0.004666233</v>
      </c>
      <c r="O54" s="373">
        <v>0</v>
      </c>
      <c r="P54" s="776">
        <f t="shared" si="8"/>
        <v>-0.004666233</v>
      </c>
      <c r="Q54" s="837"/>
    </row>
    <row r="55" spans="1:17" s="392" customFormat="1" ht="18">
      <c r="A55" s="756"/>
      <c r="B55" s="348" t="s">
        <v>315</v>
      </c>
      <c r="C55" s="758" t="s">
        <v>263</v>
      </c>
      <c r="D55" s="348"/>
      <c r="E55" s="348"/>
      <c r="F55" s="348"/>
      <c r="G55" s="780">
        <v>22.1124</v>
      </c>
      <c r="H55" s="348" t="s">
        <v>264</v>
      </c>
      <c r="I55" s="816">
        <v>0.16612721730000002</v>
      </c>
      <c r="J55" s="373">
        <f t="shared" si="6"/>
        <v>0.166727496</v>
      </c>
      <c r="K55" s="776">
        <f t="shared" si="7"/>
        <v>0.33285471330000005</v>
      </c>
      <c r="L55" s="780"/>
      <c r="M55" s="348"/>
      <c r="N55" s="814">
        <v>-0.002483217</v>
      </c>
      <c r="O55" s="373">
        <v>0</v>
      </c>
      <c r="P55" s="776">
        <f t="shared" si="8"/>
        <v>-0.002483217</v>
      </c>
      <c r="Q55" s="837"/>
    </row>
    <row r="56" spans="1:17" s="392" customFormat="1" ht="18">
      <c r="A56" s="756"/>
      <c r="B56" s="348" t="s">
        <v>316</v>
      </c>
      <c r="C56" s="758" t="s">
        <v>263</v>
      </c>
      <c r="D56" s="348"/>
      <c r="E56" s="348"/>
      <c r="F56" s="348"/>
      <c r="G56" s="780">
        <v>4.0133</v>
      </c>
      <c r="H56" s="348" t="s">
        <v>264</v>
      </c>
      <c r="I56" s="816">
        <v>0.027583003800000002</v>
      </c>
      <c r="J56" s="373">
        <f t="shared" si="6"/>
        <v>0.030260282000000003</v>
      </c>
      <c r="K56" s="776">
        <f t="shared" si="7"/>
        <v>0.057843285800000005</v>
      </c>
      <c r="L56" s="780"/>
      <c r="M56" s="348"/>
      <c r="N56" s="814">
        <v>-0.000412302</v>
      </c>
      <c r="O56" s="373">
        <v>0</v>
      </c>
      <c r="P56" s="776">
        <f t="shared" si="8"/>
        <v>-0.000412302</v>
      </c>
      <c r="Q56" s="837"/>
    </row>
    <row r="57" spans="1:17" s="392" customFormat="1" ht="18">
      <c r="A57" s="756"/>
      <c r="B57" s="348" t="s">
        <v>317</v>
      </c>
      <c r="C57" s="758" t="s">
        <v>263</v>
      </c>
      <c r="D57" s="348"/>
      <c r="E57" s="348"/>
      <c r="F57" s="348"/>
      <c r="G57" s="780">
        <v>0.6655</v>
      </c>
      <c r="H57" s="348" t="s">
        <v>264</v>
      </c>
      <c r="I57" s="816">
        <v>0.0048370706999999995</v>
      </c>
      <c r="J57" s="373">
        <f t="shared" si="6"/>
        <v>0.00501787</v>
      </c>
      <c r="K57" s="776">
        <f t="shared" si="7"/>
        <v>0.009854940699999998</v>
      </c>
      <c r="L57" s="780"/>
      <c r="M57" s="348"/>
      <c r="N57" s="814">
        <v>-7.230299999999999E-05</v>
      </c>
      <c r="O57" s="373">
        <v>0</v>
      </c>
      <c r="P57" s="776">
        <f t="shared" si="8"/>
        <v>-7.230299999999999E-05</v>
      </c>
      <c r="Q57" s="837"/>
    </row>
    <row r="58" spans="1:17" s="392" customFormat="1" ht="18.75" thickBot="1">
      <c r="A58" s="796"/>
      <c r="B58" s="772" t="s">
        <v>423</v>
      </c>
      <c r="C58" s="773" t="s">
        <v>263</v>
      </c>
      <c r="D58" s="46"/>
      <c r="E58" s="46"/>
      <c r="F58" s="774"/>
      <c r="G58" s="783">
        <v>0.4489</v>
      </c>
      <c r="H58" s="772" t="s">
        <v>264</v>
      </c>
      <c r="I58" s="813">
        <v>0.0026823555</v>
      </c>
      <c r="J58" s="815">
        <f t="shared" si="6"/>
        <v>0.003384706</v>
      </c>
      <c r="K58" s="812">
        <f t="shared" si="7"/>
        <v>0.0060670615</v>
      </c>
      <c r="L58" s="783"/>
      <c r="M58" s="46"/>
      <c r="N58" s="813">
        <v>-4.0095E-05</v>
      </c>
      <c r="O58" s="817">
        <v>0</v>
      </c>
      <c r="P58" s="812">
        <f t="shared" si="8"/>
        <v>-4.0095E-05</v>
      </c>
      <c r="Q58" s="838"/>
    </row>
    <row r="59" spans="1:17" s="392" customFormat="1" ht="18">
      <c r="A59" s="77"/>
      <c r="B59" s="348"/>
      <c r="C59" s="738"/>
      <c r="D59" s="17"/>
      <c r="E59" s="17"/>
      <c r="F59" s="760"/>
      <c r="G59" s="789"/>
      <c r="H59" s="348"/>
      <c r="I59" s="17"/>
      <c r="J59" s="761"/>
      <c r="K59" s="776"/>
      <c r="L59" s="789"/>
      <c r="M59" s="17"/>
      <c r="N59" s="17"/>
      <c r="O59" s="17"/>
      <c r="P59" s="776"/>
      <c r="Q59" s="423"/>
    </row>
    <row r="60" spans="1:17" s="392" customFormat="1" ht="18.75" thickBot="1">
      <c r="A60" s="77"/>
      <c r="B60" s="348"/>
      <c r="C60" s="738"/>
      <c r="D60" s="17"/>
      <c r="E60" s="17"/>
      <c r="F60" s="760"/>
      <c r="G60" s="789"/>
      <c r="H60" s="348"/>
      <c r="I60" s="17"/>
      <c r="J60" s="761"/>
      <c r="K60" s="776"/>
      <c r="L60" s="789"/>
      <c r="M60" s="17"/>
      <c r="N60" s="17"/>
      <c r="O60" s="17"/>
      <c r="P60" s="776"/>
      <c r="Q60" s="423"/>
    </row>
    <row r="61" spans="1:17" s="454" customFormat="1" ht="19.5">
      <c r="A61" s="808" t="s">
        <v>475</v>
      </c>
      <c r="B61" s="807" t="s">
        <v>470</v>
      </c>
      <c r="C61" s="797"/>
      <c r="D61" s="798"/>
      <c r="E61" s="798"/>
      <c r="F61" s="797"/>
      <c r="G61" s="799"/>
      <c r="H61" s="800"/>
      <c r="I61" s="801"/>
      <c r="J61" s="801"/>
      <c r="K61" s="802"/>
      <c r="L61" s="777"/>
      <c r="M61" s="799"/>
      <c r="N61" s="801"/>
      <c r="O61" s="801"/>
      <c r="P61" s="802"/>
      <c r="Q61" s="778"/>
    </row>
    <row r="62" spans="1:256" s="454" customFormat="1" ht="18">
      <c r="A62" s="810" t="s">
        <v>261</v>
      </c>
      <c r="B62" s="348" t="s">
        <v>262</v>
      </c>
      <c r="C62" s="450"/>
      <c r="D62" s="348"/>
      <c r="E62" s="348"/>
      <c r="F62" s="266" t="s">
        <v>459</v>
      </c>
      <c r="G62" s="780"/>
      <c r="H62" s="348"/>
      <c r="I62" s="348"/>
      <c r="J62" s="377"/>
      <c r="K62" s="776">
        <f aca="true" t="shared" si="9" ref="K62:K67">SUM(K16,K28,K42,K53)</f>
        <v>2.1473020209</v>
      </c>
      <c r="L62" s="780"/>
      <c r="M62" s="348"/>
      <c r="N62" s="348"/>
      <c r="O62" s="348"/>
      <c r="P62" s="776">
        <f aca="true" t="shared" si="10" ref="P62:P67">SUM(P16,P28,P42,P53)</f>
        <v>0.020216713999999997</v>
      </c>
      <c r="Q62" s="751"/>
      <c r="R62" s="383"/>
      <c r="S62" s="384"/>
      <c r="T62" s="383"/>
      <c r="U62" s="383"/>
      <c r="V62" s="383"/>
      <c r="W62" s="158"/>
      <c r="X62" s="383"/>
      <c r="Y62" s="383"/>
      <c r="Z62" s="385"/>
      <c r="AA62" s="383"/>
      <c r="AB62" s="383"/>
      <c r="AC62" s="383"/>
      <c r="AD62" s="383"/>
      <c r="AE62" s="383"/>
      <c r="AF62" s="383"/>
      <c r="AG62" s="382"/>
      <c r="AH62" s="383"/>
      <c r="AI62" s="384"/>
      <c r="AJ62" s="383"/>
      <c r="AK62" s="383"/>
      <c r="AL62" s="383"/>
      <c r="AM62" s="158"/>
      <c r="AN62" s="383"/>
      <c r="AO62" s="383"/>
      <c r="AP62" s="385"/>
      <c r="AQ62" s="383"/>
      <c r="AR62" s="383"/>
      <c r="AS62" s="383"/>
      <c r="AT62" s="383"/>
      <c r="AU62" s="383"/>
      <c r="AV62" s="383"/>
      <c r="AW62" s="382"/>
      <c r="AX62" s="383"/>
      <c r="AY62" s="384"/>
      <c r="AZ62" s="383"/>
      <c r="BA62" s="383"/>
      <c r="BB62" s="383"/>
      <c r="BC62" s="158"/>
      <c r="BD62" s="383"/>
      <c r="BE62" s="383"/>
      <c r="BF62" s="385"/>
      <c r="BG62" s="383"/>
      <c r="BH62" s="383"/>
      <c r="BI62" s="383"/>
      <c r="BJ62" s="383"/>
      <c r="BK62" s="383"/>
      <c r="BL62" s="383"/>
      <c r="BM62" s="382"/>
      <c r="BN62" s="383"/>
      <c r="BO62" s="384"/>
      <c r="BP62" s="383"/>
      <c r="BQ62" s="383"/>
      <c r="BR62" s="383"/>
      <c r="BS62" s="158"/>
      <c r="BT62" s="383"/>
      <c r="BU62" s="383"/>
      <c r="BV62" s="385"/>
      <c r="BW62" s="383"/>
      <c r="BX62" s="383"/>
      <c r="BY62" s="383"/>
      <c r="BZ62" s="383"/>
      <c r="CA62" s="383"/>
      <c r="CB62" s="383"/>
      <c r="CC62" s="382"/>
      <c r="CD62" s="383"/>
      <c r="CE62" s="384"/>
      <c r="CF62" s="383"/>
      <c r="CG62" s="383"/>
      <c r="CH62" s="383"/>
      <c r="CI62" s="158"/>
      <c r="CJ62" s="383"/>
      <c r="CK62" s="383"/>
      <c r="CL62" s="385"/>
      <c r="CM62" s="383"/>
      <c r="CN62" s="383"/>
      <c r="CO62" s="383"/>
      <c r="CP62" s="383"/>
      <c r="CQ62" s="383"/>
      <c r="CR62" s="383"/>
      <c r="CS62" s="382"/>
      <c r="CT62" s="383"/>
      <c r="CU62" s="384"/>
      <c r="CV62" s="383"/>
      <c r="CW62" s="383"/>
      <c r="CX62" s="383"/>
      <c r="CY62" s="158"/>
      <c r="CZ62" s="383"/>
      <c r="DA62" s="383"/>
      <c r="DB62" s="385"/>
      <c r="DC62" s="383"/>
      <c r="DD62" s="383"/>
      <c r="DE62" s="383"/>
      <c r="DF62" s="383"/>
      <c r="DG62" s="383"/>
      <c r="DH62" s="383"/>
      <c r="DI62" s="382"/>
      <c r="DJ62" s="383"/>
      <c r="DK62" s="384"/>
      <c r="DL62" s="383"/>
      <c r="DM62" s="383"/>
      <c r="DN62" s="383"/>
      <c r="DO62" s="158"/>
      <c r="DP62" s="383"/>
      <c r="DQ62" s="383"/>
      <c r="DR62" s="385"/>
      <c r="DS62" s="383"/>
      <c r="DT62" s="383"/>
      <c r="DU62" s="383"/>
      <c r="DV62" s="383"/>
      <c r="DW62" s="383"/>
      <c r="DX62" s="383"/>
      <c r="DY62" s="382"/>
      <c r="DZ62" s="383"/>
      <c r="EA62" s="384"/>
      <c r="EB62" s="383"/>
      <c r="EC62" s="383"/>
      <c r="ED62" s="383"/>
      <c r="EE62" s="158"/>
      <c r="EF62" s="383"/>
      <c r="EG62" s="383"/>
      <c r="EH62" s="385"/>
      <c r="EI62" s="383"/>
      <c r="EJ62" s="383"/>
      <c r="EK62" s="383"/>
      <c r="EL62" s="383"/>
      <c r="EM62" s="383"/>
      <c r="EN62" s="383"/>
      <c r="EO62" s="382"/>
      <c r="EP62" s="383"/>
      <c r="EQ62" s="384"/>
      <c r="ER62" s="383"/>
      <c r="ES62" s="383"/>
      <c r="ET62" s="383"/>
      <c r="EU62" s="158"/>
      <c r="EV62" s="383"/>
      <c r="EW62" s="383"/>
      <c r="EX62" s="385"/>
      <c r="EY62" s="383"/>
      <c r="EZ62" s="383"/>
      <c r="FA62" s="383"/>
      <c r="FB62" s="383"/>
      <c r="FC62" s="383"/>
      <c r="FD62" s="383"/>
      <c r="FE62" s="382"/>
      <c r="FF62" s="383"/>
      <c r="FG62" s="384"/>
      <c r="FH62" s="383"/>
      <c r="FI62" s="383"/>
      <c r="FJ62" s="383"/>
      <c r="FK62" s="158"/>
      <c r="FL62" s="383"/>
      <c r="FM62" s="383"/>
      <c r="FN62" s="385"/>
      <c r="FO62" s="383"/>
      <c r="FP62" s="383"/>
      <c r="FQ62" s="383"/>
      <c r="FR62" s="383"/>
      <c r="FS62" s="383"/>
      <c r="FT62" s="383"/>
      <c r="FU62" s="382"/>
      <c r="FV62" s="383"/>
      <c r="FW62" s="384"/>
      <c r="FX62" s="383"/>
      <c r="FY62" s="383"/>
      <c r="FZ62" s="383"/>
      <c r="GA62" s="158"/>
      <c r="GB62" s="383"/>
      <c r="GC62" s="383"/>
      <c r="GD62" s="385"/>
      <c r="GE62" s="383"/>
      <c r="GF62" s="383"/>
      <c r="GG62" s="383"/>
      <c r="GH62" s="383"/>
      <c r="GI62" s="383"/>
      <c r="GJ62" s="383"/>
      <c r="GK62" s="382"/>
      <c r="GL62" s="383"/>
      <c r="GM62" s="384"/>
      <c r="GN62" s="383"/>
      <c r="GO62" s="383"/>
      <c r="GP62" s="383"/>
      <c r="GQ62" s="158"/>
      <c r="GR62" s="383"/>
      <c r="GS62" s="383"/>
      <c r="GT62" s="385"/>
      <c r="GU62" s="383"/>
      <c r="GV62" s="383"/>
      <c r="GW62" s="383"/>
      <c r="GX62" s="383"/>
      <c r="GY62" s="383"/>
      <c r="GZ62" s="383"/>
      <c r="HA62" s="382"/>
      <c r="HB62" s="383"/>
      <c r="HC62" s="384"/>
      <c r="HD62" s="383"/>
      <c r="HE62" s="383"/>
      <c r="HF62" s="383"/>
      <c r="HG62" s="158"/>
      <c r="HH62" s="383"/>
      <c r="HI62" s="383"/>
      <c r="HJ62" s="385"/>
      <c r="HK62" s="383"/>
      <c r="HL62" s="383"/>
      <c r="HM62" s="383"/>
      <c r="HN62" s="383"/>
      <c r="HO62" s="383"/>
      <c r="HP62" s="383"/>
      <c r="HQ62" s="382"/>
      <c r="HR62" s="383"/>
      <c r="HS62" s="384"/>
      <c r="HT62" s="383"/>
      <c r="HU62" s="383"/>
      <c r="HV62" s="383"/>
      <c r="HW62" s="158"/>
      <c r="HX62" s="383"/>
      <c r="HY62" s="383"/>
      <c r="HZ62" s="385"/>
      <c r="IA62" s="383"/>
      <c r="IB62" s="383"/>
      <c r="IC62" s="383"/>
      <c r="ID62" s="383"/>
      <c r="IE62" s="383"/>
      <c r="IF62" s="383"/>
      <c r="IG62" s="382"/>
      <c r="IH62" s="383"/>
      <c r="II62" s="384"/>
      <c r="IJ62" s="383"/>
      <c r="IK62" s="383"/>
      <c r="IL62" s="383"/>
      <c r="IM62" s="158"/>
      <c r="IN62" s="383"/>
      <c r="IO62" s="383"/>
      <c r="IP62" s="385"/>
      <c r="IQ62" s="383"/>
      <c r="IR62" s="383"/>
      <c r="IS62" s="383"/>
      <c r="IT62" s="383"/>
      <c r="IU62" s="383"/>
      <c r="IV62" s="383"/>
    </row>
    <row r="63" spans="1:256" s="454" customFormat="1" ht="18">
      <c r="A63" s="810" t="s">
        <v>265</v>
      </c>
      <c r="B63" s="348" t="s">
        <v>314</v>
      </c>
      <c r="C63" s="450"/>
      <c r="D63" s="348"/>
      <c r="E63" s="348"/>
      <c r="F63" s="266" t="s">
        <v>459</v>
      </c>
      <c r="G63" s="780"/>
      <c r="H63" s="348"/>
      <c r="I63" s="348"/>
      <c r="J63" s="377"/>
      <c r="K63" s="776">
        <f t="shared" si="9"/>
        <v>2.9925514347</v>
      </c>
      <c r="L63" s="780"/>
      <c r="M63" s="17"/>
      <c r="N63" s="348"/>
      <c r="O63" s="348"/>
      <c r="P63" s="776">
        <f t="shared" si="10"/>
        <v>0.029117041999999996</v>
      </c>
      <c r="Q63" s="751"/>
      <c r="R63" s="383"/>
      <c r="S63" s="384"/>
      <c r="T63" s="383"/>
      <c r="U63" s="383"/>
      <c r="V63" s="383"/>
      <c r="W63" s="158"/>
      <c r="X63" s="383"/>
      <c r="Y63" s="383"/>
      <c r="Z63" s="385"/>
      <c r="AA63" s="383"/>
      <c r="AB63" s="383"/>
      <c r="AC63"/>
      <c r="AD63" s="383"/>
      <c r="AE63" s="383"/>
      <c r="AF63" s="383"/>
      <c r="AG63" s="382"/>
      <c r="AH63" s="383"/>
      <c r="AI63" s="384"/>
      <c r="AJ63" s="383"/>
      <c r="AK63" s="383"/>
      <c r="AL63" s="383"/>
      <c r="AM63" s="158"/>
      <c r="AN63" s="383"/>
      <c r="AO63" s="383"/>
      <c r="AP63" s="385"/>
      <c r="AQ63" s="383"/>
      <c r="AR63" s="383"/>
      <c r="AS63"/>
      <c r="AT63" s="383"/>
      <c r="AU63" s="383"/>
      <c r="AV63" s="383"/>
      <c r="AW63" s="382"/>
      <c r="AX63" s="383"/>
      <c r="AY63" s="384"/>
      <c r="AZ63" s="383"/>
      <c r="BA63" s="383"/>
      <c r="BB63" s="383"/>
      <c r="BC63" s="158"/>
      <c r="BD63" s="383"/>
      <c r="BE63" s="383"/>
      <c r="BF63" s="385"/>
      <c r="BG63" s="383"/>
      <c r="BH63" s="383"/>
      <c r="BI63"/>
      <c r="BJ63" s="383"/>
      <c r="BK63" s="383"/>
      <c r="BL63" s="383"/>
      <c r="BM63" s="382"/>
      <c r="BN63" s="383"/>
      <c r="BO63" s="384"/>
      <c r="BP63" s="383"/>
      <c r="BQ63" s="383"/>
      <c r="BR63" s="383"/>
      <c r="BS63" s="158"/>
      <c r="BT63" s="383"/>
      <c r="BU63" s="383"/>
      <c r="BV63" s="385"/>
      <c r="BW63" s="383"/>
      <c r="BX63" s="383"/>
      <c r="BY63"/>
      <c r="BZ63" s="383"/>
      <c r="CA63" s="383"/>
      <c r="CB63" s="383"/>
      <c r="CC63" s="382"/>
      <c r="CD63" s="383"/>
      <c r="CE63" s="384"/>
      <c r="CF63" s="383"/>
      <c r="CG63" s="383"/>
      <c r="CH63" s="383"/>
      <c r="CI63" s="158"/>
      <c r="CJ63" s="383"/>
      <c r="CK63" s="383"/>
      <c r="CL63" s="385"/>
      <c r="CM63" s="383"/>
      <c r="CN63" s="383"/>
      <c r="CO63"/>
      <c r="CP63" s="383"/>
      <c r="CQ63" s="383"/>
      <c r="CR63" s="383"/>
      <c r="CS63" s="382"/>
      <c r="CT63" s="383"/>
      <c r="CU63" s="384"/>
      <c r="CV63" s="383"/>
      <c r="CW63" s="383"/>
      <c r="CX63" s="383"/>
      <c r="CY63" s="158"/>
      <c r="CZ63" s="383"/>
      <c r="DA63" s="383"/>
      <c r="DB63" s="385"/>
      <c r="DC63" s="383"/>
      <c r="DD63" s="383"/>
      <c r="DE63"/>
      <c r="DF63" s="383"/>
      <c r="DG63" s="383"/>
      <c r="DH63" s="383"/>
      <c r="DI63" s="382"/>
      <c r="DJ63" s="383"/>
      <c r="DK63" s="384"/>
      <c r="DL63" s="383"/>
      <c r="DM63" s="383"/>
      <c r="DN63" s="383"/>
      <c r="DO63" s="158"/>
      <c r="DP63" s="383"/>
      <c r="DQ63" s="383"/>
      <c r="DR63" s="385"/>
      <c r="DS63" s="383"/>
      <c r="DT63" s="383"/>
      <c r="DU63"/>
      <c r="DV63" s="383"/>
      <c r="DW63" s="383"/>
      <c r="DX63" s="383"/>
      <c r="DY63" s="382"/>
      <c r="DZ63" s="383"/>
      <c r="EA63" s="384"/>
      <c r="EB63" s="383"/>
      <c r="EC63" s="383"/>
      <c r="ED63" s="383"/>
      <c r="EE63" s="158"/>
      <c r="EF63" s="383"/>
      <c r="EG63" s="383"/>
      <c r="EH63" s="385"/>
      <c r="EI63" s="383"/>
      <c r="EJ63" s="383"/>
      <c r="EK63"/>
      <c r="EL63" s="383"/>
      <c r="EM63" s="383"/>
      <c r="EN63" s="383"/>
      <c r="EO63" s="382"/>
      <c r="EP63" s="383"/>
      <c r="EQ63" s="384"/>
      <c r="ER63" s="383"/>
      <c r="ES63" s="383"/>
      <c r="ET63" s="383"/>
      <c r="EU63" s="158"/>
      <c r="EV63" s="383"/>
      <c r="EW63" s="383"/>
      <c r="EX63" s="385"/>
      <c r="EY63" s="383"/>
      <c r="EZ63" s="383"/>
      <c r="FA63"/>
      <c r="FB63" s="383"/>
      <c r="FC63" s="383"/>
      <c r="FD63" s="383"/>
      <c r="FE63" s="382"/>
      <c r="FF63" s="383"/>
      <c r="FG63" s="384"/>
      <c r="FH63" s="383"/>
      <c r="FI63" s="383"/>
      <c r="FJ63" s="383"/>
      <c r="FK63" s="158"/>
      <c r="FL63" s="383"/>
      <c r="FM63" s="383"/>
      <c r="FN63" s="385"/>
      <c r="FO63" s="383"/>
      <c r="FP63" s="383"/>
      <c r="FQ63"/>
      <c r="FR63" s="383"/>
      <c r="FS63" s="383"/>
      <c r="FT63" s="383"/>
      <c r="FU63" s="382"/>
      <c r="FV63" s="383"/>
      <c r="FW63" s="384"/>
      <c r="FX63" s="383"/>
      <c r="FY63" s="383"/>
      <c r="FZ63" s="383"/>
      <c r="GA63" s="158"/>
      <c r="GB63" s="383"/>
      <c r="GC63" s="383"/>
      <c r="GD63" s="385"/>
      <c r="GE63" s="383"/>
      <c r="GF63" s="383"/>
      <c r="GG63"/>
      <c r="GH63" s="383"/>
      <c r="GI63" s="383"/>
      <c r="GJ63" s="383"/>
      <c r="GK63" s="382"/>
      <c r="GL63" s="383"/>
      <c r="GM63" s="384"/>
      <c r="GN63" s="383"/>
      <c r="GO63" s="383"/>
      <c r="GP63" s="383"/>
      <c r="GQ63" s="158"/>
      <c r="GR63" s="383"/>
      <c r="GS63" s="383"/>
      <c r="GT63" s="385"/>
      <c r="GU63" s="383"/>
      <c r="GV63" s="383"/>
      <c r="GW63"/>
      <c r="GX63" s="383"/>
      <c r="GY63" s="383"/>
      <c r="GZ63" s="383"/>
      <c r="HA63" s="382"/>
      <c r="HB63" s="383"/>
      <c r="HC63" s="384"/>
      <c r="HD63" s="383"/>
      <c r="HE63" s="383"/>
      <c r="HF63" s="383"/>
      <c r="HG63" s="158"/>
      <c r="HH63" s="383"/>
      <c r="HI63" s="383"/>
      <c r="HJ63" s="385"/>
      <c r="HK63" s="383"/>
      <c r="HL63" s="383"/>
      <c r="HM63"/>
      <c r="HN63" s="383"/>
      <c r="HO63" s="383"/>
      <c r="HP63" s="383"/>
      <c r="HQ63" s="382"/>
      <c r="HR63" s="383"/>
      <c r="HS63" s="384"/>
      <c r="HT63" s="383"/>
      <c r="HU63" s="383"/>
      <c r="HV63" s="383"/>
      <c r="HW63" s="158"/>
      <c r="HX63" s="383"/>
      <c r="HY63" s="383"/>
      <c r="HZ63" s="385"/>
      <c r="IA63" s="383"/>
      <c r="IB63" s="383"/>
      <c r="IC63"/>
      <c r="ID63" s="383"/>
      <c r="IE63" s="383"/>
      <c r="IF63" s="383"/>
      <c r="IG63" s="382"/>
      <c r="IH63" s="383"/>
      <c r="II63" s="384"/>
      <c r="IJ63" s="383"/>
      <c r="IK63" s="383"/>
      <c r="IL63" s="383"/>
      <c r="IM63" s="158"/>
      <c r="IN63" s="383"/>
      <c r="IO63" s="383"/>
      <c r="IP63" s="385"/>
      <c r="IQ63" s="383"/>
      <c r="IR63" s="383"/>
      <c r="IS63"/>
      <c r="IT63" s="383"/>
      <c r="IU63" s="383"/>
      <c r="IV63" s="383"/>
    </row>
    <row r="64" spans="1:256" s="454" customFormat="1" ht="18">
      <c r="A64" s="810" t="s">
        <v>266</v>
      </c>
      <c r="B64" s="348" t="s">
        <v>315</v>
      </c>
      <c r="C64" s="450"/>
      <c r="D64" s="348"/>
      <c r="E64" s="348"/>
      <c r="F64" s="266" t="s">
        <v>459</v>
      </c>
      <c r="G64" s="780"/>
      <c r="H64" s="348"/>
      <c r="I64" s="348"/>
      <c r="J64" s="377"/>
      <c r="K64" s="776">
        <f t="shared" si="9"/>
        <v>1.6384439883000002</v>
      </c>
      <c r="L64" s="780"/>
      <c r="M64" s="348"/>
      <c r="N64" s="348"/>
      <c r="O64" s="348"/>
      <c r="P64" s="776">
        <f t="shared" si="10"/>
        <v>0.016905933</v>
      </c>
      <c r="Q64" s="751"/>
      <c r="R64" s="383"/>
      <c r="S64" s="384"/>
      <c r="T64" s="383"/>
      <c r="U64" s="383"/>
      <c r="V64" s="383"/>
      <c r="W64" s="158"/>
      <c r="X64" s="383"/>
      <c r="Y64" s="383"/>
      <c r="Z64" s="385"/>
      <c r="AA64" s="383"/>
      <c r="AB64" s="383"/>
      <c r="AC64" s="383"/>
      <c r="AD64" s="383"/>
      <c r="AE64" s="383"/>
      <c r="AF64" s="383"/>
      <c r="AG64" s="382"/>
      <c r="AH64" s="383"/>
      <c r="AI64" s="384"/>
      <c r="AJ64" s="383"/>
      <c r="AK64" s="383"/>
      <c r="AL64" s="383"/>
      <c r="AM64" s="158"/>
      <c r="AN64" s="383"/>
      <c r="AO64" s="383"/>
      <c r="AP64" s="385"/>
      <c r="AQ64" s="383"/>
      <c r="AR64" s="383"/>
      <c r="AS64" s="383"/>
      <c r="AT64" s="383"/>
      <c r="AU64" s="383"/>
      <c r="AV64" s="383"/>
      <c r="AW64" s="382"/>
      <c r="AX64" s="383"/>
      <c r="AY64" s="384"/>
      <c r="AZ64" s="383"/>
      <c r="BA64" s="383"/>
      <c r="BB64" s="383"/>
      <c r="BC64" s="158"/>
      <c r="BD64" s="383"/>
      <c r="BE64" s="383"/>
      <c r="BF64" s="385"/>
      <c r="BG64" s="383"/>
      <c r="BH64" s="383"/>
      <c r="BI64" s="383"/>
      <c r="BJ64" s="383"/>
      <c r="BK64" s="383"/>
      <c r="BL64" s="383"/>
      <c r="BM64" s="382"/>
      <c r="BN64" s="383"/>
      <c r="BO64" s="384"/>
      <c r="BP64" s="383"/>
      <c r="BQ64" s="383"/>
      <c r="BR64" s="383"/>
      <c r="BS64" s="158"/>
      <c r="BT64" s="383"/>
      <c r="BU64" s="383"/>
      <c r="BV64" s="385"/>
      <c r="BW64" s="383"/>
      <c r="BX64" s="383"/>
      <c r="BY64" s="383"/>
      <c r="BZ64" s="383"/>
      <c r="CA64" s="383"/>
      <c r="CB64" s="383"/>
      <c r="CC64" s="382"/>
      <c r="CD64" s="383"/>
      <c r="CE64" s="384"/>
      <c r="CF64" s="383"/>
      <c r="CG64" s="383"/>
      <c r="CH64" s="383"/>
      <c r="CI64" s="158"/>
      <c r="CJ64" s="383"/>
      <c r="CK64" s="383"/>
      <c r="CL64" s="385"/>
      <c r="CM64" s="383"/>
      <c r="CN64" s="383"/>
      <c r="CO64" s="383"/>
      <c r="CP64" s="383"/>
      <c r="CQ64" s="383"/>
      <c r="CR64" s="383"/>
      <c r="CS64" s="382"/>
      <c r="CT64" s="383"/>
      <c r="CU64" s="384"/>
      <c r="CV64" s="383"/>
      <c r="CW64" s="383"/>
      <c r="CX64" s="383"/>
      <c r="CY64" s="158"/>
      <c r="CZ64" s="383"/>
      <c r="DA64" s="383"/>
      <c r="DB64" s="385"/>
      <c r="DC64" s="383"/>
      <c r="DD64" s="383"/>
      <c r="DE64" s="383"/>
      <c r="DF64" s="383"/>
      <c r="DG64" s="383"/>
      <c r="DH64" s="383"/>
      <c r="DI64" s="382"/>
      <c r="DJ64" s="383"/>
      <c r="DK64" s="384"/>
      <c r="DL64" s="383"/>
      <c r="DM64" s="383"/>
      <c r="DN64" s="383"/>
      <c r="DO64" s="158"/>
      <c r="DP64" s="383"/>
      <c r="DQ64" s="383"/>
      <c r="DR64" s="385"/>
      <c r="DS64" s="383"/>
      <c r="DT64" s="383"/>
      <c r="DU64" s="383"/>
      <c r="DV64" s="383"/>
      <c r="DW64" s="383"/>
      <c r="DX64" s="383"/>
      <c r="DY64" s="382"/>
      <c r="DZ64" s="383"/>
      <c r="EA64" s="384"/>
      <c r="EB64" s="383"/>
      <c r="EC64" s="383"/>
      <c r="ED64" s="383"/>
      <c r="EE64" s="158"/>
      <c r="EF64" s="383"/>
      <c r="EG64" s="383"/>
      <c r="EH64" s="385"/>
      <c r="EI64" s="383"/>
      <c r="EJ64" s="383"/>
      <c r="EK64" s="383"/>
      <c r="EL64" s="383"/>
      <c r="EM64" s="383"/>
      <c r="EN64" s="383"/>
      <c r="EO64" s="382"/>
      <c r="EP64" s="383"/>
      <c r="EQ64" s="384"/>
      <c r="ER64" s="383"/>
      <c r="ES64" s="383"/>
      <c r="ET64" s="383"/>
      <c r="EU64" s="158"/>
      <c r="EV64" s="383"/>
      <c r="EW64" s="383"/>
      <c r="EX64" s="385"/>
      <c r="EY64" s="383"/>
      <c r="EZ64" s="383"/>
      <c r="FA64" s="383"/>
      <c r="FB64" s="383"/>
      <c r="FC64" s="383"/>
      <c r="FD64" s="383"/>
      <c r="FE64" s="382"/>
      <c r="FF64" s="383"/>
      <c r="FG64" s="384"/>
      <c r="FH64" s="383"/>
      <c r="FI64" s="383"/>
      <c r="FJ64" s="383"/>
      <c r="FK64" s="158"/>
      <c r="FL64" s="383"/>
      <c r="FM64" s="383"/>
      <c r="FN64" s="385"/>
      <c r="FO64" s="383"/>
      <c r="FP64" s="383"/>
      <c r="FQ64" s="383"/>
      <c r="FR64" s="383"/>
      <c r="FS64" s="383"/>
      <c r="FT64" s="383"/>
      <c r="FU64" s="382"/>
      <c r="FV64" s="383"/>
      <c r="FW64" s="384"/>
      <c r="FX64" s="383"/>
      <c r="FY64" s="383"/>
      <c r="FZ64" s="383"/>
      <c r="GA64" s="158"/>
      <c r="GB64" s="383"/>
      <c r="GC64" s="383"/>
      <c r="GD64" s="385"/>
      <c r="GE64" s="383"/>
      <c r="GF64" s="383"/>
      <c r="GG64" s="383"/>
      <c r="GH64" s="383"/>
      <c r="GI64" s="383"/>
      <c r="GJ64" s="383"/>
      <c r="GK64" s="382"/>
      <c r="GL64" s="383"/>
      <c r="GM64" s="384"/>
      <c r="GN64" s="383"/>
      <c r="GO64" s="383"/>
      <c r="GP64" s="383"/>
      <c r="GQ64" s="158"/>
      <c r="GR64" s="383"/>
      <c r="GS64" s="383"/>
      <c r="GT64" s="385"/>
      <c r="GU64" s="383"/>
      <c r="GV64" s="383"/>
      <c r="GW64" s="383"/>
      <c r="GX64" s="383"/>
      <c r="GY64" s="383"/>
      <c r="GZ64" s="383"/>
      <c r="HA64" s="382"/>
      <c r="HB64" s="383"/>
      <c r="HC64" s="384"/>
      <c r="HD64" s="383"/>
      <c r="HE64" s="383"/>
      <c r="HF64" s="383"/>
      <c r="HG64" s="158"/>
      <c r="HH64" s="383"/>
      <c r="HI64" s="383"/>
      <c r="HJ64" s="385"/>
      <c r="HK64" s="383"/>
      <c r="HL64" s="383"/>
      <c r="HM64" s="383"/>
      <c r="HN64" s="383"/>
      <c r="HO64" s="383"/>
      <c r="HP64" s="383"/>
      <c r="HQ64" s="382"/>
      <c r="HR64" s="383"/>
      <c r="HS64" s="384"/>
      <c r="HT64" s="383"/>
      <c r="HU64" s="383"/>
      <c r="HV64" s="383"/>
      <c r="HW64" s="158"/>
      <c r="HX64" s="383"/>
      <c r="HY64" s="383"/>
      <c r="HZ64" s="385"/>
      <c r="IA64" s="383"/>
      <c r="IB64" s="383"/>
      <c r="IC64" s="383"/>
      <c r="ID64" s="383"/>
      <c r="IE64" s="383"/>
      <c r="IF64" s="383"/>
      <c r="IG64" s="382"/>
      <c r="IH64" s="383"/>
      <c r="II64" s="384"/>
      <c r="IJ64" s="383"/>
      <c r="IK64" s="383"/>
      <c r="IL64" s="383"/>
      <c r="IM64" s="158"/>
      <c r="IN64" s="383"/>
      <c r="IO64" s="383"/>
      <c r="IP64" s="385"/>
      <c r="IQ64" s="383"/>
      <c r="IR64" s="383"/>
      <c r="IS64" s="383"/>
      <c r="IT64" s="383"/>
      <c r="IU64" s="383"/>
      <c r="IV64" s="383"/>
    </row>
    <row r="65" spans="1:256" s="454" customFormat="1" ht="18">
      <c r="A65" s="810" t="s">
        <v>267</v>
      </c>
      <c r="B65" s="348" t="s">
        <v>316</v>
      </c>
      <c r="C65" s="450"/>
      <c r="D65" s="348"/>
      <c r="E65" s="348"/>
      <c r="F65" s="266" t="s">
        <v>459</v>
      </c>
      <c r="G65" s="780"/>
      <c r="H65" s="348"/>
      <c r="I65" s="348"/>
      <c r="J65" s="377"/>
      <c r="K65" s="776">
        <f t="shared" si="9"/>
        <v>0.12451278580000008</v>
      </c>
      <c r="L65" s="780"/>
      <c r="M65" s="348"/>
      <c r="N65" s="348"/>
      <c r="O65" s="348"/>
      <c r="P65" s="776">
        <f t="shared" si="10"/>
        <v>0.0037087229999999997</v>
      </c>
      <c r="Q65" s="751"/>
      <c r="R65" s="383"/>
      <c r="S65" s="384"/>
      <c r="T65" s="383"/>
      <c r="U65" s="383"/>
      <c r="V65" s="383"/>
      <c r="W65" s="158"/>
      <c r="X65" s="383"/>
      <c r="Y65" s="383"/>
      <c r="Z65" s="385"/>
      <c r="AA65" s="383"/>
      <c r="AB65" s="383"/>
      <c r="AC65" s="383"/>
      <c r="AD65" s="383"/>
      <c r="AE65" s="383"/>
      <c r="AF65" s="383"/>
      <c r="AG65" s="382"/>
      <c r="AH65" s="383"/>
      <c r="AI65" s="384"/>
      <c r="AJ65" s="383"/>
      <c r="AK65" s="383"/>
      <c r="AL65" s="383"/>
      <c r="AM65" s="158"/>
      <c r="AN65" s="383"/>
      <c r="AO65" s="383"/>
      <c r="AP65" s="385"/>
      <c r="AQ65" s="383"/>
      <c r="AR65" s="383"/>
      <c r="AS65" s="383"/>
      <c r="AT65" s="383"/>
      <c r="AU65" s="383"/>
      <c r="AV65" s="383"/>
      <c r="AW65" s="382"/>
      <c r="AX65" s="383"/>
      <c r="AY65" s="384"/>
      <c r="AZ65" s="383"/>
      <c r="BA65" s="383"/>
      <c r="BB65" s="383"/>
      <c r="BC65" s="158"/>
      <c r="BD65" s="383"/>
      <c r="BE65" s="383"/>
      <c r="BF65" s="385"/>
      <c r="BG65" s="383"/>
      <c r="BH65" s="383"/>
      <c r="BI65" s="383"/>
      <c r="BJ65" s="383"/>
      <c r="BK65" s="383"/>
      <c r="BL65" s="383"/>
      <c r="BM65" s="382"/>
      <c r="BN65" s="383"/>
      <c r="BO65" s="384"/>
      <c r="BP65" s="383"/>
      <c r="BQ65" s="383"/>
      <c r="BR65" s="383"/>
      <c r="BS65" s="158"/>
      <c r="BT65" s="383"/>
      <c r="BU65" s="383"/>
      <c r="BV65" s="385"/>
      <c r="BW65" s="383"/>
      <c r="BX65" s="383"/>
      <c r="BY65" s="383"/>
      <c r="BZ65" s="383"/>
      <c r="CA65" s="383"/>
      <c r="CB65" s="383"/>
      <c r="CC65" s="382"/>
      <c r="CD65" s="383"/>
      <c r="CE65" s="384"/>
      <c r="CF65" s="383"/>
      <c r="CG65" s="383"/>
      <c r="CH65" s="383"/>
      <c r="CI65" s="158"/>
      <c r="CJ65" s="383"/>
      <c r="CK65" s="383"/>
      <c r="CL65" s="385"/>
      <c r="CM65" s="383"/>
      <c r="CN65" s="383"/>
      <c r="CO65" s="383"/>
      <c r="CP65" s="383"/>
      <c r="CQ65" s="383"/>
      <c r="CR65" s="383"/>
      <c r="CS65" s="382"/>
      <c r="CT65" s="383"/>
      <c r="CU65" s="384"/>
      <c r="CV65" s="383"/>
      <c r="CW65" s="383"/>
      <c r="CX65" s="383"/>
      <c r="CY65" s="158"/>
      <c r="CZ65" s="383"/>
      <c r="DA65" s="383"/>
      <c r="DB65" s="385"/>
      <c r="DC65" s="383"/>
      <c r="DD65" s="383"/>
      <c r="DE65" s="383"/>
      <c r="DF65" s="383"/>
      <c r="DG65" s="383"/>
      <c r="DH65" s="383"/>
      <c r="DI65" s="382"/>
      <c r="DJ65" s="383"/>
      <c r="DK65" s="384"/>
      <c r="DL65" s="383"/>
      <c r="DM65" s="383"/>
      <c r="DN65" s="383"/>
      <c r="DO65" s="158"/>
      <c r="DP65" s="383"/>
      <c r="DQ65" s="383"/>
      <c r="DR65" s="385"/>
      <c r="DS65" s="383"/>
      <c r="DT65" s="383"/>
      <c r="DU65" s="383"/>
      <c r="DV65" s="383"/>
      <c r="DW65" s="383"/>
      <c r="DX65" s="383"/>
      <c r="DY65" s="382"/>
      <c r="DZ65" s="383"/>
      <c r="EA65" s="384"/>
      <c r="EB65" s="383"/>
      <c r="EC65" s="383"/>
      <c r="ED65" s="383"/>
      <c r="EE65" s="158"/>
      <c r="EF65" s="383"/>
      <c r="EG65" s="383"/>
      <c r="EH65" s="385"/>
      <c r="EI65" s="383"/>
      <c r="EJ65" s="383"/>
      <c r="EK65" s="383"/>
      <c r="EL65" s="383"/>
      <c r="EM65" s="383"/>
      <c r="EN65" s="383"/>
      <c r="EO65" s="382"/>
      <c r="EP65" s="383"/>
      <c r="EQ65" s="384"/>
      <c r="ER65" s="383"/>
      <c r="ES65" s="383"/>
      <c r="ET65" s="383"/>
      <c r="EU65" s="158"/>
      <c r="EV65" s="383"/>
      <c r="EW65" s="383"/>
      <c r="EX65" s="385"/>
      <c r="EY65" s="383"/>
      <c r="EZ65" s="383"/>
      <c r="FA65" s="383"/>
      <c r="FB65" s="383"/>
      <c r="FC65" s="383"/>
      <c r="FD65" s="383"/>
      <c r="FE65" s="382"/>
      <c r="FF65" s="383"/>
      <c r="FG65" s="384"/>
      <c r="FH65" s="383"/>
      <c r="FI65" s="383"/>
      <c r="FJ65" s="383"/>
      <c r="FK65" s="158"/>
      <c r="FL65" s="383"/>
      <c r="FM65" s="383"/>
      <c r="FN65" s="385"/>
      <c r="FO65" s="383"/>
      <c r="FP65" s="383"/>
      <c r="FQ65" s="383"/>
      <c r="FR65" s="383"/>
      <c r="FS65" s="383"/>
      <c r="FT65" s="383"/>
      <c r="FU65" s="382"/>
      <c r="FV65" s="383"/>
      <c r="FW65" s="384"/>
      <c r="FX65" s="383"/>
      <c r="FY65" s="383"/>
      <c r="FZ65" s="383"/>
      <c r="GA65" s="158"/>
      <c r="GB65" s="383"/>
      <c r="GC65" s="383"/>
      <c r="GD65" s="385"/>
      <c r="GE65" s="383"/>
      <c r="GF65" s="383"/>
      <c r="GG65" s="383"/>
      <c r="GH65" s="383"/>
      <c r="GI65" s="383"/>
      <c r="GJ65" s="383"/>
      <c r="GK65" s="382"/>
      <c r="GL65" s="383"/>
      <c r="GM65" s="384"/>
      <c r="GN65" s="383"/>
      <c r="GO65" s="383"/>
      <c r="GP65" s="383"/>
      <c r="GQ65" s="158"/>
      <c r="GR65" s="383"/>
      <c r="GS65" s="383"/>
      <c r="GT65" s="385"/>
      <c r="GU65" s="383"/>
      <c r="GV65" s="383"/>
      <c r="GW65" s="383"/>
      <c r="GX65" s="383"/>
      <c r="GY65" s="383"/>
      <c r="GZ65" s="383"/>
      <c r="HA65" s="382"/>
      <c r="HB65" s="383"/>
      <c r="HC65" s="384"/>
      <c r="HD65" s="383"/>
      <c r="HE65" s="383"/>
      <c r="HF65" s="383"/>
      <c r="HG65" s="158"/>
      <c r="HH65" s="383"/>
      <c r="HI65" s="383"/>
      <c r="HJ65" s="385"/>
      <c r="HK65" s="383"/>
      <c r="HL65" s="383"/>
      <c r="HM65" s="383"/>
      <c r="HN65" s="383"/>
      <c r="HO65" s="383"/>
      <c r="HP65" s="383"/>
      <c r="HQ65" s="382"/>
      <c r="HR65" s="383"/>
      <c r="HS65" s="384"/>
      <c r="HT65" s="383"/>
      <c r="HU65" s="383"/>
      <c r="HV65" s="383"/>
      <c r="HW65" s="158"/>
      <c r="HX65" s="383"/>
      <c r="HY65" s="383"/>
      <c r="HZ65" s="385"/>
      <c r="IA65" s="383"/>
      <c r="IB65" s="383"/>
      <c r="IC65" s="383"/>
      <c r="ID65" s="383"/>
      <c r="IE65" s="383"/>
      <c r="IF65" s="383"/>
      <c r="IG65" s="382"/>
      <c r="IH65" s="383"/>
      <c r="II65" s="384"/>
      <c r="IJ65" s="383"/>
      <c r="IK65" s="383"/>
      <c r="IL65" s="383"/>
      <c r="IM65" s="158"/>
      <c r="IN65" s="383"/>
      <c r="IO65" s="383"/>
      <c r="IP65" s="385"/>
      <c r="IQ65" s="383"/>
      <c r="IR65" s="383"/>
      <c r="IS65" s="383"/>
      <c r="IT65" s="383"/>
      <c r="IU65" s="383"/>
      <c r="IV65" s="383"/>
    </row>
    <row r="66" spans="1:256" s="454" customFormat="1" ht="18">
      <c r="A66" s="810" t="s">
        <v>268</v>
      </c>
      <c r="B66" s="348" t="s">
        <v>317</v>
      </c>
      <c r="C66" s="450"/>
      <c r="D66" s="348"/>
      <c r="E66" s="348"/>
      <c r="F66" s="266" t="s">
        <v>459</v>
      </c>
      <c r="G66" s="780"/>
      <c r="H66" s="348"/>
      <c r="I66" s="348"/>
      <c r="J66" s="377"/>
      <c r="K66" s="776">
        <f t="shared" si="9"/>
        <v>-0.0389735093</v>
      </c>
      <c r="L66" s="780"/>
      <c r="M66" s="348"/>
      <c r="N66" s="348"/>
      <c r="O66" s="348"/>
      <c r="P66" s="776">
        <f t="shared" si="10"/>
        <v>-7.230299999999999E-05</v>
      </c>
      <c r="Q66" s="751"/>
      <c r="R66" s="383"/>
      <c r="S66" s="384"/>
      <c r="T66" s="383"/>
      <c r="U66" s="383"/>
      <c r="V66" s="383"/>
      <c r="W66" s="158"/>
      <c r="X66" s="383"/>
      <c r="Y66" s="383"/>
      <c r="Z66" s="385"/>
      <c r="AA66" s="383"/>
      <c r="AB66" s="383"/>
      <c r="AC66" s="383"/>
      <c r="AD66" s="383"/>
      <c r="AE66" s="383"/>
      <c r="AF66" s="383"/>
      <c r="AG66" s="382"/>
      <c r="AH66" s="383"/>
      <c r="AI66" s="384"/>
      <c r="AJ66" s="383"/>
      <c r="AK66" s="383"/>
      <c r="AL66" s="383"/>
      <c r="AM66" s="158"/>
      <c r="AN66" s="383"/>
      <c r="AO66" s="383"/>
      <c r="AP66" s="385"/>
      <c r="AQ66" s="383"/>
      <c r="AR66" s="383"/>
      <c r="AS66" s="383"/>
      <c r="AT66" s="383"/>
      <c r="AU66" s="383"/>
      <c r="AV66" s="383"/>
      <c r="AW66" s="382"/>
      <c r="AX66" s="383"/>
      <c r="AY66" s="384"/>
      <c r="AZ66" s="383"/>
      <c r="BA66" s="383"/>
      <c r="BB66" s="383"/>
      <c r="BC66" s="158"/>
      <c r="BD66" s="383"/>
      <c r="BE66" s="383"/>
      <c r="BF66" s="385"/>
      <c r="BG66" s="383"/>
      <c r="BH66" s="383"/>
      <c r="BI66" s="383"/>
      <c r="BJ66" s="383"/>
      <c r="BK66" s="383"/>
      <c r="BL66" s="383"/>
      <c r="BM66" s="382"/>
      <c r="BN66" s="383"/>
      <c r="BO66" s="384"/>
      <c r="BP66" s="383"/>
      <c r="BQ66" s="383"/>
      <c r="BR66" s="383"/>
      <c r="BS66" s="158"/>
      <c r="BT66" s="383"/>
      <c r="BU66" s="383"/>
      <c r="BV66" s="385"/>
      <c r="BW66" s="383"/>
      <c r="BX66" s="383"/>
      <c r="BY66" s="383"/>
      <c r="BZ66" s="383"/>
      <c r="CA66" s="383"/>
      <c r="CB66" s="383"/>
      <c r="CC66" s="382"/>
      <c r="CD66" s="383"/>
      <c r="CE66" s="384"/>
      <c r="CF66" s="383"/>
      <c r="CG66" s="383"/>
      <c r="CH66" s="383"/>
      <c r="CI66" s="158"/>
      <c r="CJ66" s="383"/>
      <c r="CK66" s="383"/>
      <c r="CL66" s="385"/>
      <c r="CM66" s="383"/>
      <c r="CN66" s="383"/>
      <c r="CO66" s="383"/>
      <c r="CP66" s="383"/>
      <c r="CQ66" s="383"/>
      <c r="CR66" s="383"/>
      <c r="CS66" s="382"/>
      <c r="CT66" s="383"/>
      <c r="CU66" s="384"/>
      <c r="CV66" s="383"/>
      <c r="CW66" s="383"/>
      <c r="CX66" s="383"/>
      <c r="CY66" s="158"/>
      <c r="CZ66" s="383"/>
      <c r="DA66" s="383"/>
      <c r="DB66" s="385"/>
      <c r="DC66" s="383"/>
      <c r="DD66" s="383"/>
      <c r="DE66" s="383"/>
      <c r="DF66" s="383"/>
      <c r="DG66" s="383"/>
      <c r="DH66" s="383"/>
      <c r="DI66" s="382"/>
      <c r="DJ66" s="383"/>
      <c r="DK66" s="384"/>
      <c r="DL66" s="383"/>
      <c r="DM66" s="383"/>
      <c r="DN66" s="383"/>
      <c r="DO66" s="158"/>
      <c r="DP66" s="383"/>
      <c r="DQ66" s="383"/>
      <c r="DR66" s="385"/>
      <c r="DS66" s="383"/>
      <c r="DT66" s="383"/>
      <c r="DU66" s="383"/>
      <c r="DV66" s="383"/>
      <c r="DW66" s="383"/>
      <c r="DX66" s="383"/>
      <c r="DY66" s="382"/>
      <c r="DZ66" s="383"/>
      <c r="EA66" s="384"/>
      <c r="EB66" s="383"/>
      <c r="EC66" s="383"/>
      <c r="ED66" s="383"/>
      <c r="EE66" s="158"/>
      <c r="EF66" s="383"/>
      <c r="EG66" s="383"/>
      <c r="EH66" s="385"/>
      <c r="EI66" s="383"/>
      <c r="EJ66" s="383"/>
      <c r="EK66" s="383"/>
      <c r="EL66" s="383"/>
      <c r="EM66" s="383"/>
      <c r="EN66" s="383"/>
      <c r="EO66" s="382"/>
      <c r="EP66" s="383"/>
      <c r="EQ66" s="384"/>
      <c r="ER66" s="383"/>
      <c r="ES66" s="383"/>
      <c r="ET66" s="383"/>
      <c r="EU66" s="158"/>
      <c r="EV66" s="383"/>
      <c r="EW66" s="383"/>
      <c r="EX66" s="385"/>
      <c r="EY66" s="383"/>
      <c r="EZ66" s="383"/>
      <c r="FA66" s="383"/>
      <c r="FB66" s="383"/>
      <c r="FC66" s="383"/>
      <c r="FD66" s="383"/>
      <c r="FE66" s="382"/>
      <c r="FF66" s="383"/>
      <c r="FG66" s="384"/>
      <c r="FH66" s="383"/>
      <c r="FI66" s="383"/>
      <c r="FJ66" s="383"/>
      <c r="FK66" s="158"/>
      <c r="FL66" s="383"/>
      <c r="FM66" s="383"/>
      <c r="FN66" s="385"/>
      <c r="FO66" s="383"/>
      <c r="FP66" s="383"/>
      <c r="FQ66" s="383"/>
      <c r="FR66" s="383"/>
      <c r="FS66" s="383"/>
      <c r="FT66" s="383"/>
      <c r="FU66" s="382"/>
      <c r="FV66" s="383"/>
      <c r="FW66" s="384"/>
      <c r="FX66" s="383"/>
      <c r="FY66" s="383"/>
      <c r="FZ66" s="383"/>
      <c r="GA66" s="158"/>
      <c r="GB66" s="383"/>
      <c r="GC66" s="383"/>
      <c r="GD66" s="385"/>
      <c r="GE66" s="383"/>
      <c r="GF66" s="383"/>
      <c r="GG66" s="383"/>
      <c r="GH66" s="383"/>
      <c r="GI66" s="383"/>
      <c r="GJ66" s="383"/>
      <c r="GK66" s="382"/>
      <c r="GL66" s="383"/>
      <c r="GM66" s="384"/>
      <c r="GN66" s="383"/>
      <c r="GO66" s="383"/>
      <c r="GP66" s="383"/>
      <c r="GQ66" s="158"/>
      <c r="GR66" s="383"/>
      <c r="GS66" s="383"/>
      <c r="GT66" s="385"/>
      <c r="GU66" s="383"/>
      <c r="GV66" s="383"/>
      <c r="GW66" s="383"/>
      <c r="GX66" s="383"/>
      <c r="GY66" s="383"/>
      <c r="GZ66" s="383"/>
      <c r="HA66" s="382"/>
      <c r="HB66" s="383"/>
      <c r="HC66" s="384"/>
      <c r="HD66" s="383"/>
      <c r="HE66" s="383"/>
      <c r="HF66" s="383"/>
      <c r="HG66" s="158"/>
      <c r="HH66" s="383"/>
      <c r="HI66" s="383"/>
      <c r="HJ66" s="385"/>
      <c r="HK66" s="383"/>
      <c r="HL66" s="383"/>
      <c r="HM66" s="383"/>
      <c r="HN66" s="383"/>
      <c r="HO66" s="383"/>
      <c r="HP66" s="383"/>
      <c r="HQ66" s="382"/>
      <c r="HR66" s="383"/>
      <c r="HS66" s="384"/>
      <c r="HT66" s="383"/>
      <c r="HU66" s="383"/>
      <c r="HV66" s="383"/>
      <c r="HW66" s="158"/>
      <c r="HX66" s="383"/>
      <c r="HY66" s="383"/>
      <c r="HZ66" s="385"/>
      <c r="IA66" s="383"/>
      <c r="IB66" s="383"/>
      <c r="IC66" s="383"/>
      <c r="ID66" s="383"/>
      <c r="IE66" s="383"/>
      <c r="IF66" s="383"/>
      <c r="IG66" s="382"/>
      <c r="IH66" s="383"/>
      <c r="II66" s="384"/>
      <c r="IJ66" s="383"/>
      <c r="IK66" s="383"/>
      <c r="IL66" s="383"/>
      <c r="IM66" s="158"/>
      <c r="IN66" s="383"/>
      <c r="IO66" s="383"/>
      <c r="IP66" s="385"/>
      <c r="IQ66" s="383"/>
      <c r="IR66" s="383"/>
      <c r="IS66" s="383"/>
      <c r="IT66" s="383"/>
      <c r="IU66" s="383"/>
      <c r="IV66" s="383"/>
    </row>
    <row r="67" spans="1:256" s="454" customFormat="1" ht="18">
      <c r="A67" s="810" t="s">
        <v>422</v>
      </c>
      <c r="B67" s="348" t="s">
        <v>423</v>
      </c>
      <c r="C67" s="450"/>
      <c r="D67" s="17"/>
      <c r="E67" s="17"/>
      <c r="F67" s="266" t="s">
        <v>459</v>
      </c>
      <c r="G67" s="780"/>
      <c r="H67" s="348"/>
      <c r="I67" s="17"/>
      <c r="J67" s="761"/>
      <c r="K67" s="776">
        <f t="shared" si="9"/>
        <v>0.0060670615</v>
      </c>
      <c r="L67" s="780"/>
      <c r="M67" s="17"/>
      <c r="N67" s="17"/>
      <c r="O67" s="17"/>
      <c r="P67" s="776">
        <f t="shared" si="10"/>
        <v>-4.0095E-05</v>
      </c>
      <c r="Q67" s="751"/>
      <c r="R67" s="383"/>
      <c r="S67" s="384"/>
      <c r="T67"/>
      <c r="U67"/>
      <c r="V67" s="114"/>
      <c r="W67" s="158"/>
      <c r="X67" s="383"/>
      <c r="Y67"/>
      <c r="Z67" s="115"/>
      <c r="AA67" s="383"/>
      <c r="AB67"/>
      <c r="AC67"/>
      <c r="AD67"/>
      <c r="AE67"/>
      <c r="AF67" s="383"/>
      <c r="AG67" s="382"/>
      <c r="AH67" s="383"/>
      <c r="AI67" s="384"/>
      <c r="AJ67"/>
      <c r="AK67"/>
      <c r="AL67" s="114"/>
      <c r="AM67" s="158"/>
      <c r="AN67" s="383"/>
      <c r="AO67"/>
      <c r="AP67" s="115"/>
      <c r="AQ67" s="383"/>
      <c r="AR67"/>
      <c r="AS67"/>
      <c r="AT67"/>
      <c r="AU67"/>
      <c r="AV67" s="383"/>
      <c r="AW67" s="382"/>
      <c r="AX67" s="383"/>
      <c r="AY67" s="384"/>
      <c r="AZ67"/>
      <c r="BA67"/>
      <c r="BB67" s="114"/>
      <c r="BC67" s="158"/>
      <c r="BD67" s="383"/>
      <c r="BE67"/>
      <c r="BF67" s="115"/>
      <c r="BG67" s="383"/>
      <c r="BH67"/>
      <c r="BI67"/>
      <c r="BJ67"/>
      <c r="BK67"/>
      <c r="BL67" s="383"/>
      <c r="BM67" s="382"/>
      <c r="BN67" s="383"/>
      <c r="BO67" s="384"/>
      <c r="BP67"/>
      <c r="BQ67"/>
      <c r="BR67" s="114"/>
      <c r="BS67" s="158"/>
      <c r="BT67" s="383"/>
      <c r="BU67"/>
      <c r="BV67" s="115"/>
      <c r="BW67" s="383"/>
      <c r="BX67"/>
      <c r="BY67"/>
      <c r="BZ67"/>
      <c r="CA67"/>
      <c r="CB67" s="383"/>
      <c r="CC67" s="382"/>
      <c r="CD67" s="383"/>
      <c r="CE67" s="384"/>
      <c r="CF67"/>
      <c r="CG67"/>
      <c r="CH67" s="114"/>
      <c r="CI67" s="158"/>
      <c r="CJ67" s="383"/>
      <c r="CK67"/>
      <c r="CL67" s="115"/>
      <c r="CM67" s="383"/>
      <c r="CN67"/>
      <c r="CO67"/>
      <c r="CP67"/>
      <c r="CQ67"/>
      <c r="CR67" s="383"/>
      <c r="CS67" s="382"/>
      <c r="CT67" s="383"/>
      <c r="CU67" s="384"/>
      <c r="CV67"/>
      <c r="CW67"/>
      <c r="CX67" s="114"/>
      <c r="CY67" s="158"/>
      <c r="CZ67" s="383"/>
      <c r="DA67"/>
      <c r="DB67" s="115"/>
      <c r="DC67" s="383"/>
      <c r="DD67"/>
      <c r="DE67"/>
      <c r="DF67"/>
      <c r="DG67"/>
      <c r="DH67" s="383"/>
      <c r="DI67" s="382"/>
      <c r="DJ67" s="383"/>
      <c r="DK67" s="384"/>
      <c r="DL67"/>
      <c r="DM67"/>
      <c r="DN67" s="114"/>
      <c r="DO67" s="158"/>
      <c r="DP67" s="383"/>
      <c r="DQ67"/>
      <c r="DR67" s="115"/>
      <c r="DS67" s="383"/>
      <c r="DT67"/>
      <c r="DU67"/>
      <c r="DV67"/>
      <c r="DW67"/>
      <c r="DX67" s="383"/>
      <c r="DY67" s="382"/>
      <c r="DZ67" s="383"/>
      <c r="EA67" s="384"/>
      <c r="EB67"/>
      <c r="EC67"/>
      <c r="ED67" s="114"/>
      <c r="EE67" s="158"/>
      <c r="EF67" s="383"/>
      <c r="EG67"/>
      <c r="EH67" s="115"/>
      <c r="EI67" s="383"/>
      <c r="EJ67"/>
      <c r="EK67"/>
      <c r="EL67"/>
      <c r="EM67"/>
      <c r="EN67" s="383"/>
      <c r="EO67" s="382"/>
      <c r="EP67" s="383"/>
      <c r="EQ67" s="384"/>
      <c r="ER67"/>
      <c r="ES67"/>
      <c r="ET67" s="114"/>
      <c r="EU67" s="158"/>
      <c r="EV67" s="383"/>
      <c r="EW67"/>
      <c r="EX67" s="115"/>
      <c r="EY67" s="383"/>
      <c r="EZ67"/>
      <c r="FA67"/>
      <c r="FB67"/>
      <c r="FC67"/>
      <c r="FD67" s="383"/>
      <c r="FE67" s="382"/>
      <c r="FF67" s="383"/>
      <c r="FG67" s="384"/>
      <c r="FH67"/>
      <c r="FI67"/>
      <c r="FJ67" s="114"/>
      <c r="FK67" s="158"/>
      <c r="FL67" s="383"/>
      <c r="FM67"/>
      <c r="FN67" s="115"/>
      <c r="FO67" s="383"/>
      <c r="FP67"/>
      <c r="FQ67"/>
      <c r="FR67"/>
      <c r="FS67"/>
      <c r="FT67" s="383"/>
      <c r="FU67" s="382"/>
      <c r="FV67" s="383"/>
      <c r="FW67" s="384"/>
      <c r="FX67"/>
      <c r="FY67"/>
      <c r="FZ67" s="114"/>
      <c r="GA67" s="158"/>
      <c r="GB67" s="383"/>
      <c r="GC67"/>
      <c r="GD67" s="115"/>
      <c r="GE67" s="383"/>
      <c r="GF67"/>
      <c r="GG67"/>
      <c r="GH67"/>
      <c r="GI67"/>
      <c r="GJ67" s="383"/>
      <c r="GK67" s="382"/>
      <c r="GL67" s="383"/>
      <c r="GM67" s="384"/>
      <c r="GN67"/>
      <c r="GO67"/>
      <c r="GP67" s="114"/>
      <c r="GQ67" s="158"/>
      <c r="GR67" s="383"/>
      <c r="GS67"/>
      <c r="GT67" s="115"/>
      <c r="GU67" s="383"/>
      <c r="GV67"/>
      <c r="GW67"/>
      <c r="GX67"/>
      <c r="GY67"/>
      <c r="GZ67" s="383"/>
      <c r="HA67" s="382"/>
      <c r="HB67" s="383"/>
      <c r="HC67" s="384"/>
      <c r="HD67"/>
      <c r="HE67"/>
      <c r="HF67" s="114"/>
      <c r="HG67" s="158"/>
      <c r="HH67" s="383"/>
      <c r="HI67"/>
      <c r="HJ67" s="115"/>
      <c r="HK67" s="383"/>
      <c r="HL67"/>
      <c r="HM67"/>
      <c r="HN67"/>
      <c r="HO67"/>
      <c r="HP67" s="383"/>
      <c r="HQ67" s="382"/>
      <c r="HR67" s="383"/>
      <c r="HS67" s="384"/>
      <c r="HT67"/>
      <c r="HU67"/>
      <c r="HV67" s="114"/>
      <c r="HW67" s="158"/>
      <c r="HX67" s="383"/>
      <c r="HY67"/>
      <c r="HZ67" s="115"/>
      <c r="IA67" s="383"/>
      <c r="IB67"/>
      <c r="IC67"/>
      <c r="ID67"/>
      <c r="IE67"/>
      <c r="IF67" s="383"/>
      <c r="IG67" s="382"/>
      <c r="IH67" s="383"/>
      <c r="II67" s="384"/>
      <c r="IJ67"/>
      <c r="IK67"/>
      <c r="IL67" s="114"/>
      <c r="IM67" s="158"/>
      <c r="IN67" s="383"/>
      <c r="IO67"/>
      <c r="IP67" s="115"/>
      <c r="IQ67" s="383"/>
      <c r="IR67"/>
      <c r="IS67"/>
      <c r="IT67"/>
      <c r="IU67"/>
      <c r="IV67" s="383"/>
    </row>
    <row r="68" spans="1:17" ht="13.5" thickBot="1">
      <c r="A68" s="205"/>
      <c r="B68" s="46"/>
      <c r="C68" s="46"/>
      <c r="D68" s="46"/>
      <c r="E68" s="46"/>
      <c r="F68" s="46"/>
      <c r="G68" s="803"/>
      <c r="H68" s="46"/>
      <c r="I68" s="804"/>
      <c r="J68" s="46"/>
      <c r="K68" s="805"/>
      <c r="L68" s="803"/>
      <c r="M68" s="46"/>
      <c r="N68" s="804"/>
      <c r="O68" s="46"/>
      <c r="P68" s="805"/>
      <c r="Q68" s="806"/>
    </row>
    <row r="73" spans="1:16" ht="18">
      <c r="A73" s="378"/>
      <c r="B73" s="158"/>
      <c r="C73" s="158"/>
      <c r="D73" s="158"/>
      <c r="E73" s="158"/>
      <c r="F73" s="158"/>
      <c r="K73" s="110"/>
      <c r="L73" s="111"/>
      <c r="M73" s="111"/>
      <c r="N73" s="111"/>
      <c r="O73" s="111"/>
      <c r="P73" s="110"/>
    </row>
    <row r="76" spans="1:2" ht="18">
      <c r="A76" s="378"/>
      <c r="B76" s="378"/>
    </row>
    <row r="77" spans="1:16" ht="18">
      <c r="A77" s="168"/>
      <c r="B77" s="168"/>
      <c r="H77" s="131"/>
      <c r="I77" s="158"/>
      <c r="J77" s="131"/>
      <c r="K77" s="239"/>
      <c r="L77" s="239"/>
      <c r="M77" s="239"/>
      <c r="N77" s="239"/>
      <c r="O77" s="239"/>
      <c r="P77" s="239"/>
    </row>
    <row r="78" spans="8:16" ht="18">
      <c r="H78" s="131"/>
      <c r="I78" s="158"/>
      <c r="J78" s="131"/>
      <c r="K78" s="239"/>
      <c r="L78" s="239"/>
      <c r="M78" s="239"/>
      <c r="N78" s="239"/>
      <c r="O78" s="239"/>
      <c r="P78" s="239"/>
    </row>
    <row r="79" spans="8:16" ht="18">
      <c r="H79" s="131"/>
      <c r="I79" s="158"/>
      <c r="J79" s="131"/>
      <c r="K79" s="158"/>
      <c r="L79" s="158"/>
      <c r="M79" s="379"/>
      <c r="N79" s="158"/>
      <c r="O79" s="158"/>
      <c r="P79" s="158"/>
    </row>
    <row r="80" spans="8:16" ht="18">
      <c r="H80" s="131"/>
      <c r="I80" s="158"/>
      <c r="J80" s="131"/>
      <c r="K80" s="158"/>
      <c r="L80" s="158"/>
      <c r="N80" s="158"/>
      <c r="O80" s="158"/>
      <c r="P80" s="158"/>
    </row>
    <row r="81" spans="8:16" ht="18">
      <c r="H81" s="131"/>
      <c r="I81" s="158"/>
      <c r="J81" s="131"/>
      <c r="K81" s="158"/>
      <c r="L81" s="158"/>
      <c r="M81" s="158"/>
      <c r="N81" s="158"/>
      <c r="O81" s="158"/>
      <c r="P81" s="158"/>
    </row>
    <row r="82" spans="8:16" ht="18">
      <c r="H82" s="131"/>
      <c r="I82" s="158"/>
      <c r="J82" s="131"/>
      <c r="K82" s="158"/>
      <c r="L82" s="158"/>
      <c r="N82" s="158"/>
      <c r="O82" s="158"/>
      <c r="P82" s="158"/>
    </row>
    <row r="83" spans="8:16" ht="18">
      <c r="H83" s="380"/>
      <c r="I83" s="131"/>
      <c r="J83" s="131"/>
      <c r="K83" s="131"/>
      <c r="L83" s="158"/>
      <c r="M83" s="158"/>
      <c r="N83" s="158"/>
      <c r="O83" s="158"/>
      <c r="P83" s="131"/>
    </row>
    <row r="84" spans="8:16" ht="18">
      <c r="H84" s="158"/>
      <c r="I84" s="158"/>
      <c r="J84" s="158"/>
      <c r="K84" s="158"/>
      <c r="L84" s="158"/>
      <c r="N84" s="158"/>
      <c r="O84" s="158"/>
      <c r="P84" s="158"/>
    </row>
    <row r="85" spans="1:16" ht="18">
      <c r="A85" s="378"/>
      <c r="B85" s="98"/>
      <c r="C85" s="98"/>
      <c r="D85" s="98"/>
      <c r="E85" s="98"/>
      <c r="F85" s="98"/>
      <c r="G85" s="98"/>
      <c r="H85" s="131"/>
      <c r="I85" s="381"/>
      <c r="J85" s="131"/>
      <c r="K85" s="381"/>
      <c r="L85" s="158"/>
      <c r="M85" s="158"/>
      <c r="N85" s="158"/>
      <c r="O85" s="158"/>
      <c r="P85" s="381"/>
    </row>
    <row r="86" spans="1:10" ht="18">
      <c r="A86" s="131"/>
      <c r="B86" s="97"/>
      <c r="C86" s="98"/>
      <c r="D86" s="98"/>
      <c r="E86" s="98"/>
      <c r="F86" s="98"/>
      <c r="G86" s="98"/>
      <c r="H86" s="98"/>
      <c r="I86" s="113"/>
      <c r="J86" s="98"/>
    </row>
    <row r="87" spans="1:10" ht="18">
      <c r="A87" s="380"/>
      <c r="B87" s="131"/>
      <c r="C87" s="98"/>
      <c r="D87" s="98"/>
      <c r="E87" s="98"/>
      <c r="F87" s="98"/>
      <c r="G87" s="98"/>
      <c r="H87" s="98"/>
      <c r="I87" s="113"/>
      <c r="J87" s="98"/>
    </row>
    <row r="88" spans="1:10" ht="12.75">
      <c r="A88" s="112"/>
      <c r="B88" s="97"/>
      <c r="C88" s="98"/>
      <c r="D88" s="98"/>
      <c r="E88" s="98"/>
      <c r="F88" s="98"/>
      <c r="G88" s="98"/>
      <c r="H88" s="98"/>
      <c r="I88" s="113"/>
      <c r="J88" s="98"/>
    </row>
    <row r="89" spans="1:16" ht="18">
      <c r="A89" s="382"/>
      <c r="B89" s="383"/>
      <c r="C89" s="384"/>
      <c r="D89" s="383"/>
      <c r="E89" s="383"/>
      <c r="F89" s="383"/>
      <c r="G89" s="158"/>
      <c r="H89" s="383"/>
      <c r="I89" s="383"/>
      <c r="J89" s="385"/>
      <c r="K89" s="383"/>
      <c r="L89" s="383"/>
      <c r="M89" s="383"/>
      <c r="N89" s="383"/>
      <c r="O89" s="383"/>
      <c r="P89" s="383"/>
    </row>
    <row r="90" spans="1:16" ht="18">
      <c r="A90" s="382"/>
      <c r="B90" s="383"/>
      <c r="C90" s="384"/>
      <c r="D90" s="383"/>
      <c r="E90" s="383"/>
      <c r="F90" s="383"/>
      <c r="G90" s="158"/>
      <c r="H90" s="383"/>
      <c r="I90" s="383"/>
      <c r="J90" s="385"/>
      <c r="K90" s="383"/>
      <c r="L90" s="383"/>
      <c r="N90" s="383"/>
      <c r="O90" s="383"/>
      <c r="P90" s="383"/>
    </row>
    <row r="91" spans="1:16" ht="18">
      <c r="A91" s="382"/>
      <c r="B91" s="383"/>
      <c r="C91" s="384"/>
      <c r="D91" s="383"/>
      <c r="E91" s="383"/>
      <c r="F91" s="383"/>
      <c r="G91" s="158"/>
      <c r="H91" s="383"/>
      <c r="I91" s="383"/>
      <c r="J91" s="385"/>
      <c r="K91" s="383"/>
      <c r="L91" s="383"/>
      <c r="M91" s="383"/>
      <c r="N91" s="383"/>
      <c r="O91" s="383"/>
      <c r="P91" s="383"/>
    </row>
    <row r="92" spans="1:16" ht="18">
      <c r="A92" s="382"/>
      <c r="B92" s="383"/>
      <c r="C92" s="384"/>
      <c r="D92" s="383"/>
      <c r="E92" s="383"/>
      <c r="F92" s="383"/>
      <c r="G92" s="158"/>
      <c r="H92" s="383"/>
      <c r="I92" s="383"/>
      <c r="J92" s="385"/>
      <c r="K92" s="383"/>
      <c r="L92" s="383"/>
      <c r="M92" s="383"/>
      <c r="N92" s="383"/>
      <c r="O92" s="383"/>
      <c r="P92" s="383"/>
    </row>
    <row r="93" spans="1:16" ht="18">
      <c r="A93" s="382"/>
      <c r="B93" s="383"/>
      <c r="C93" s="384"/>
      <c r="D93" s="383"/>
      <c r="E93" s="383"/>
      <c r="F93" s="383"/>
      <c r="G93" s="158"/>
      <c r="H93" s="383"/>
      <c r="I93" s="383"/>
      <c r="J93" s="385"/>
      <c r="K93" s="383"/>
      <c r="L93" s="383"/>
      <c r="M93" s="383"/>
      <c r="N93" s="383"/>
      <c r="O93" s="383"/>
      <c r="P93" s="383"/>
    </row>
    <row r="94" spans="1:16" ht="18">
      <c r="A94" s="382"/>
      <c r="B94" s="383"/>
      <c r="C94" s="384"/>
      <c r="F94" s="114"/>
      <c r="G94" s="158"/>
      <c r="H94" s="383"/>
      <c r="J94" s="115"/>
      <c r="K94" s="383"/>
      <c r="P94" s="383"/>
    </row>
    <row r="95" spans="1:10" ht="15">
      <c r="A95" s="386"/>
      <c r="F95" s="114"/>
      <c r="J95" s="115"/>
    </row>
  </sheetData>
  <sheetProtection/>
  <mergeCells count="1">
    <mergeCell ref="Q53:Q58"/>
  </mergeCells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70" zoomScaleNormal="70" zoomScaleSheetLayoutView="55" workbookViewId="0" topLeftCell="A17">
      <selection activeCell="A39" sqref="A39:G3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  <col min="17" max="17" width="5.7109375" style="0" customWidth="1"/>
  </cols>
  <sheetData>
    <row r="1" spans="1:18" ht="68.25" customHeight="1" thickTop="1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31"/>
      <c r="R1" s="17"/>
    </row>
    <row r="2" spans="1:18" ht="30">
      <c r="A2" s="176"/>
      <c r="B2" s="17"/>
      <c r="C2" s="17"/>
      <c r="D2" s="17"/>
      <c r="E2" s="17"/>
      <c r="F2" s="17"/>
      <c r="G2" s="342" t="s">
        <v>312</v>
      </c>
      <c r="H2" s="17"/>
      <c r="I2" s="17"/>
      <c r="J2" s="17"/>
      <c r="K2" s="17"/>
      <c r="L2" s="17"/>
      <c r="M2" s="17"/>
      <c r="N2" s="17"/>
      <c r="O2" s="17"/>
      <c r="P2" s="17"/>
      <c r="Q2" s="232"/>
      <c r="R2" s="17"/>
    </row>
    <row r="3" spans="1:18" ht="26.25">
      <c r="A3" s="17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2"/>
      <c r="R3" s="17"/>
    </row>
    <row r="4" spans="1:18" ht="25.5">
      <c r="A4" s="17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2"/>
      <c r="R4" s="17"/>
    </row>
    <row r="5" spans="1:18" ht="23.25">
      <c r="A5" s="182"/>
      <c r="B5" s="17"/>
      <c r="C5" s="337" t="s">
        <v>342</v>
      </c>
      <c r="D5" s="17"/>
      <c r="E5" s="17"/>
      <c r="F5" s="17"/>
      <c r="G5" s="17"/>
      <c r="H5" s="17"/>
      <c r="I5" s="17"/>
      <c r="J5" s="17"/>
      <c r="K5" s="17"/>
      <c r="L5" s="179"/>
      <c r="M5" s="17"/>
      <c r="N5" s="17"/>
      <c r="O5" s="17"/>
      <c r="P5" s="17"/>
      <c r="Q5" s="232"/>
      <c r="R5" s="17"/>
    </row>
    <row r="6" spans="1:18" ht="18">
      <c r="A6" s="178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2"/>
      <c r="R6" s="17"/>
    </row>
    <row r="7" spans="1:18" ht="26.25">
      <c r="A7" s="176"/>
      <c r="B7" s="17"/>
      <c r="C7" s="17"/>
      <c r="D7" s="17"/>
      <c r="E7" s="17"/>
      <c r="F7" s="219" t="s">
        <v>491</v>
      </c>
      <c r="G7" s="17"/>
      <c r="H7" s="17"/>
      <c r="I7" s="17"/>
      <c r="J7" s="17"/>
      <c r="K7" s="17"/>
      <c r="L7" s="179"/>
      <c r="M7" s="17"/>
      <c r="N7" s="17"/>
      <c r="O7" s="17"/>
      <c r="P7" s="17"/>
      <c r="Q7" s="232"/>
      <c r="R7" s="17"/>
    </row>
    <row r="8" spans="1:18" ht="25.5">
      <c r="A8" s="177"/>
      <c r="B8" s="180"/>
      <c r="C8" s="17"/>
      <c r="D8" s="17"/>
      <c r="E8" s="17"/>
      <c r="F8" s="17"/>
      <c r="G8" s="17"/>
      <c r="H8" s="181"/>
      <c r="I8" s="17"/>
      <c r="J8" s="17"/>
      <c r="K8" s="17"/>
      <c r="L8" s="17"/>
      <c r="M8" s="17"/>
      <c r="N8" s="17"/>
      <c r="O8" s="17"/>
      <c r="P8" s="17"/>
      <c r="Q8" s="232"/>
      <c r="R8" s="17"/>
    </row>
    <row r="9" spans="1:18" ht="12.75">
      <c r="A9" s="182"/>
      <c r="B9" s="17"/>
      <c r="C9" s="17"/>
      <c r="D9" s="17"/>
      <c r="E9" s="17"/>
      <c r="F9" s="17"/>
      <c r="G9" s="17"/>
      <c r="H9" s="183"/>
      <c r="I9" s="17"/>
      <c r="J9" s="17"/>
      <c r="K9" s="17"/>
      <c r="L9" s="17"/>
      <c r="M9" s="17"/>
      <c r="N9" s="17"/>
      <c r="O9" s="17"/>
      <c r="P9" s="17"/>
      <c r="Q9" s="232"/>
      <c r="R9" s="17"/>
    </row>
    <row r="10" spans="1:18" ht="45.75" customHeight="1">
      <c r="A10" s="182"/>
      <c r="B10" s="225" t="s">
        <v>280</v>
      </c>
      <c r="C10" s="17"/>
      <c r="D10" s="17"/>
      <c r="E10" s="17"/>
      <c r="F10" s="17"/>
      <c r="G10" s="17"/>
      <c r="H10" s="183"/>
      <c r="I10" s="220"/>
      <c r="J10" s="61"/>
      <c r="K10" s="61"/>
      <c r="L10" s="61"/>
      <c r="M10" s="61"/>
      <c r="N10" s="220"/>
      <c r="O10" s="61"/>
      <c r="P10" s="61"/>
      <c r="Q10" s="232"/>
      <c r="R10" s="17"/>
    </row>
    <row r="11" spans="1:19" ht="20.25">
      <c r="A11" s="182"/>
      <c r="B11" s="17"/>
      <c r="C11" s="17"/>
      <c r="D11" s="17"/>
      <c r="E11" s="17"/>
      <c r="F11" s="17"/>
      <c r="G11" s="17"/>
      <c r="H11" s="186"/>
      <c r="I11" s="356" t="s">
        <v>299</v>
      </c>
      <c r="J11" s="221"/>
      <c r="K11" s="221"/>
      <c r="L11" s="221"/>
      <c r="M11" s="221"/>
      <c r="N11" s="356" t="s">
        <v>300</v>
      </c>
      <c r="O11" s="221"/>
      <c r="P11" s="221"/>
      <c r="Q11" s="331"/>
      <c r="R11" s="189"/>
      <c r="S11" s="169"/>
    </row>
    <row r="12" spans="1:18" ht="12.75">
      <c r="A12" s="182"/>
      <c r="B12" s="17"/>
      <c r="C12" s="17"/>
      <c r="D12" s="17"/>
      <c r="E12" s="17"/>
      <c r="F12" s="17"/>
      <c r="G12" s="17"/>
      <c r="H12" s="183"/>
      <c r="I12" s="218"/>
      <c r="J12" s="218"/>
      <c r="K12" s="218"/>
      <c r="L12" s="218"/>
      <c r="M12" s="218"/>
      <c r="N12" s="218"/>
      <c r="O12" s="218"/>
      <c r="P12" s="218"/>
      <c r="Q12" s="232"/>
      <c r="R12" s="17"/>
    </row>
    <row r="13" spans="1:18" ht="26.25">
      <c r="A13" s="336">
        <v>1</v>
      </c>
      <c r="B13" s="337" t="s">
        <v>281</v>
      </c>
      <c r="C13" s="338"/>
      <c r="D13" s="338"/>
      <c r="E13" s="335"/>
      <c r="F13" s="335"/>
      <c r="G13" s="185"/>
      <c r="H13" s="332"/>
      <c r="I13" s="333">
        <f>NDPL!K178</f>
        <v>-25.927894909099997</v>
      </c>
      <c r="J13" s="219"/>
      <c r="K13" s="219"/>
      <c r="L13" s="219"/>
      <c r="M13" s="332"/>
      <c r="N13" s="333">
        <f>NDPL!P178</f>
        <v>-0.5229964059999993</v>
      </c>
      <c r="O13" s="219"/>
      <c r="P13" s="219"/>
      <c r="Q13" s="232"/>
      <c r="R13" s="17"/>
    </row>
    <row r="14" spans="1:18" ht="26.25">
      <c r="A14" s="336"/>
      <c r="B14" s="337"/>
      <c r="C14" s="338"/>
      <c r="D14" s="338"/>
      <c r="E14" s="335"/>
      <c r="F14" s="335"/>
      <c r="G14" s="185"/>
      <c r="H14" s="332"/>
      <c r="I14" s="333"/>
      <c r="J14" s="219"/>
      <c r="K14" s="219"/>
      <c r="L14" s="219"/>
      <c r="M14" s="332"/>
      <c r="N14" s="333"/>
      <c r="O14" s="219"/>
      <c r="P14" s="219"/>
      <c r="Q14" s="232"/>
      <c r="R14" s="17"/>
    </row>
    <row r="15" spans="1:18" ht="26.25">
      <c r="A15" s="336"/>
      <c r="B15" s="337"/>
      <c r="C15" s="338"/>
      <c r="D15" s="338"/>
      <c r="E15" s="335"/>
      <c r="F15" s="335"/>
      <c r="G15" s="180"/>
      <c r="H15" s="332"/>
      <c r="I15" s="333"/>
      <c r="J15" s="219"/>
      <c r="K15" s="219"/>
      <c r="L15" s="219"/>
      <c r="M15" s="332"/>
      <c r="N15" s="333"/>
      <c r="O15" s="219"/>
      <c r="P15" s="219"/>
      <c r="Q15" s="232"/>
      <c r="R15" s="17"/>
    </row>
    <row r="16" spans="1:18" ht="23.25" customHeight="1">
      <c r="A16" s="336">
        <v>2</v>
      </c>
      <c r="B16" s="337" t="s">
        <v>282</v>
      </c>
      <c r="C16" s="338"/>
      <c r="D16" s="338"/>
      <c r="E16" s="335"/>
      <c r="F16" s="335"/>
      <c r="G16" s="185"/>
      <c r="H16" s="332" t="s">
        <v>311</v>
      </c>
      <c r="I16" s="333">
        <f>BRPL!K215</f>
        <v>6.309380638700001</v>
      </c>
      <c r="J16" s="219"/>
      <c r="K16" s="219"/>
      <c r="L16" s="219"/>
      <c r="M16" s="332"/>
      <c r="N16" s="333">
        <f>BRPL!P215</f>
        <v>-6.1050248650000025</v>
      </c>
      <c r="O16" s="219"/>
      <c r="P16" s="219"/>
      <c r="Q16" s="232"/>
      <c r="R16" s="17"/>
    </row>
    <row r="17" spans="1:18" ht="26.25">
      <c r="A17" s="336"/>
      <c r="B17" s="337"/>
      <c r="C17" s="338"/>
      <c r="D17" s="338"/>
      <c r="E17" s="335"/>
      <c r="F17" s="335"/>
      <c r="G17" s="185"/>
      <c r="H17" s="332"/>
      <c r="I17" s="333"/>
      <c r="J17" s="219"/>
      <c r="K17" s="219"/>
      <c r="L17" s="219"/>
      <c r="M17" s="332"/>
      <c r="N17" s="333"/>
      <c r="O17" s="219"/>
      <c r="P17" s="219"/>
      <c r="Q17" s="232"/>
      <c r="R17" s="17"/>
    </row>
    <row r="18" spans="1:18" ht="26.25">
      <c r="A18" s="336"/>
      <c r="B18" s="337"/>
      <c r="C18" s="338"/>
      <c r="D18" s="338"/>
      <c r="E18" s="335"/>
      <c r="F18" s="335"/>
      <c r="G18" s="180"/>
      <c r="H18" s="332"/>
      <c r="I18" s="333"/>
      <c r="J18" s="219"/>
      <c r="K18" s="219"/>
      <c r="L18" s="219"/>
      <c r="M18" s="332"/>
      <c r="N18" s="333"/>
      <c r="O18" s="219"/>
      <c r="P18" s="219"/>
      <c r="Q18" s="232"/>
      <c r="R18" s="17"/>
    </row>
    <row r="19" spans="1:18" ht="23.25" customHeight="1">
      <c r="A19" s="336">
        <v>3</v>
      </c>
      <c r="B19" s="337" t="s">
        <v>283</v>
      </c>
      <c r="C19" s="338"/>
      <c r="D19" s="338"/>
      <c r="E19" s="335"/>
      <c r="F19" s="335"/>
      <c r="G19" s="185"/>
      <c r="H19" s="332"/>
      <c r="I19" s="333">
        <f>BYPL!K168</f>
        <v>-2.3927705616999995</v>
      </c>
      <c r="J19" s="219"/>
      <c r="K19" s="219"/>
      <c r="L19" s="219"/>
      <c r="N19" s="333">
        <f>BYPL!P168</f>
        <v>-0.858845177</v>
      </c>
      <c r="O19" s="219"/>
      <c r="P19" s="219"/>
      <c r="Q19" s="232"/>
      <c r="R19" s="17"/>
    </row>
    <row r="20" spans="1:18" ht="26.25">
      <c r="A20" s="336"/>
      <c r="B20" s="337"/>
      <c r="C20" s="338"/>
      <c r="D20" s="338"/>
      <c r="E20" s="335"/>
      <c r="F20" s="335"/>
      <c r="G20" s="185"/>
      <c r="H20" s="332"/>
      <c r="I20" s="333"/>
      <c r="J20" s="219"/>
      <c r="K20" s="219"/>
      <c r="L20" s="219"/>
      <c r="M20" s="332"/>
      <c r="N20" s="333"/>
      <c r="O20" s="219"/>
      <c r="P20" s="219"/>
      <c r="Q20" s="232"/>
      <c r="R20" s="17"/>
    </row>
    <row r="21" spans="1:18" ht="26.25">
      <c r="A21" s="336"/>
      <c r="B21" s="339"/>
      <c r="C21" s="339"/>
      <c r="D21" s="339"/>
      <c r="E21" s="240"/>
      <c r="F21" s="240"/>
      <c r="G21" s="95"/>
      <c r="H21" s="332"/>
      <c r="I21" s="333"/>
      <c r="J21" s="219"/>
      <c r="K21" s="219"/>
      <c r="L21" s="219"/>
      <c r="M21" s="332"/>
      <c r="N21" s="333"/>
      <c r="O21" s="219"/>
      <c r="P21" s="219"/>
      <c r="Q21" s="232"/>
      <c r="R21" s="17"/>
    </row>
    <row r="22" spans="1:18" ht="26.25">
      <c r="A22" s="336">
        <v>4</v>
      </c>
      <c r="B22" s="337" t="s">
        <v>284</v>
      </c>
      <c r="C22" s="339"/>
      <c r="D22" s="339"/>
      <c r="E22" s="240"/>
      <c r="F22" s="240"/>
      <c r="G22" s="185"/>
      <c r="H22" s="332"/>
      <c r="I22" s="333">
        <f>NDMC!K82</f>
        <v>-0.18033740419999983</v>
      </c>
      <c r="J22" s="219"/>
      <c r="K22" s="219"/>
      <c r="L22" s="219"/>
      <c r="M22" s="332" t="s">
        <v>311</v>
      </c>
      <c r="N22" s="333">
        <f>NDMC!P82</f>
        <v>1.423600143</v>
      </c>
      <c r="O22" s="219"/>
      <c r="P22" s="219"/>
      <c r="Q22" s="232"/>
      <c r="R22" s="17"/>
    </row>
    <row r="23" spans="1:18" ht="26.25">
      <c r="A23" s="336"/>
      <c r="B23" s="337"/>
      <c r="C23" s="339"/>
      <c r="D23" s="339"/>
      <c r="E23" s="240"/>
      <c r="F23" s="240"/>
      <c r="G23" s="185"/>
      <c r="H23" s="332"/>
      <c r="I23" s="333"/>
      <c r="J23" s="219"/>
      <c r="K23" s="219"/>
      <c r="L23" s="219"/>
      <c r="M23" s="332"/>
      <c r="N23" s="333"/>
      <c r="O23" s="219"/>
      <c r="P23" s="219"/>
      <c r="Q23" s="232"/>
      <c r="R23" s="17"/>
    </row>
    <row r="24" spans="1:18" ht="26.25">
      <c r="A24" s="336"/>
      <c r="B24" s="339"/>
      <c r="C24" s="339"/>
      <c r="D24" s="339"/>
      <c r="E24" s="240"/>
      <c r="F24" s="240"/>
      <c r="G24" s="95"/>
      <c r="H24" s="332"/>
      <c r="I24" s="333"/>
      <c r="J24" s="219"/>
      <c r="K24" s="219"/>
      <c r="L24" s="219"/>
      <c r="M24" s="332"/>
      <c r="N24" s="333"/>
      <c r="O24" s="219"/>
      <c r="P24" s="219"/>
      <c r="Q24" s="232"/>
      <c r="R24" s="17"/>
    </row>
    <row r="25" spans="1:18" ht="26.25">
      <c r="A25" s="336">
        <v>5</v>
      </c>
      <c r="B25" s="337" t="s">
        <v>285</v>
      </c>
      <c r="C25" s="339"/>
      <c r="D25" s="339"/>
      <c r="E25" s="240"/>
      <c r="F25" s="240"/>
      <c r="G25" s="185"/>
      <c r="H25" s="332"/>
      <c r="I25" s="333">
        <f>MES!K55</f>
        <v>-0.0496451773</v>
      </c>
      <c r="J25" s="219"/>
      <c r="K25" s="219"/>
      <c r="L25" s="219"/>
      <c r="M25" s="332" t="s">
        <v>311</v>
      </c>
      <c r="N25" s="333">
        <f>MES!P55</f>
        <v>0.657265306</v>
      </c>
      <c r="O25" s="219"/>
      <c r="P25" s="219"/>
      <c r="Q25" s="232"/>
      <c r="R25" s="17"/>
    </row>
    <row r="26" spans="1:18" ht="20.25">
      <c r="A26" s="182"/>
      <c r="B26" s="17"/>
      <c r="C26" s="17"/>
      <c r="D26" s="17"/>
      <c r="E26" s="17"/>
      <c r="F26" s="17"/>
      <c r="G26" s="17"/>
      <c r="H26" s="184"/>
      <c r="I26" s="334"/>
      <c r="J26" s="217"/>
      <c r="K26" s="217"/>
      <c r="L26" s="217"/>
      <c r="M26" s="217"/>
      <c r="N26" s="217"/>
      <c r="O26" s="217"/>
      <c r="P26" s="217"/>
      <c r="Q26" s="232"/>
      <c r="R26" s="17"/>
    </row>
    <row r="27" spans="1:18" ht="18">
      <c r="A27" s="178"/>
      <c r="B27" s="160"/>
      <c r="C27" s="187"/>
      <c r="D27" s="187"/>
      <c r="E27" s="187"/>
      <c r="F27" s="187"/>
      <c r="G27" s="188"/>
      <c r="H27" s="184"/>
      <c r="I27" s="17"/>
      <c r="J27" s="17"/>
      <c r="K27" s="17"/>
      <c r="L27" s="17"/>
      <c r="M27" s="17"/>
      <c r="N27" s="17"/>
      <c r="O27" s="17"/>
      <c r="P27" s="17"/>
      <c r="Q27" s="232"/>
      <c r="R27" s="17"/>
    </row>
    <row r="28" spans="1:18" ht="28.5" customHeight="1">
      <c r="A28" s="336">
        <v>6</v>
      </c>
      <c r="B28" s="337" t="s">
        <v>410</v>
      </c>
      <c r="C28" s="339"/>
      <c r="D28" s="339"/>
      <c r="E28" s="240"/>
      <c r="F28" s="240"/>
      <c r="G28" s="185"/>
      <c r="H28" s="332" t="s">
        <v>311</v>
      </c>
      <c r="I28" s="333">
        <f>Railway!K23</f>
        <v>0.0702270615</v>
      </c>
      <c r="J28" s="219"/>
      <c r="K28" s="219"/>
      <c r="L28" s="219"/>
      <c r="M28" s="332" t="s">
        <v>311</v>
      </c>
      <c r="N28" s="333">
        <f>Railway!P23</f>
        <v>0.339138905</v>
      </c>
      <c r="O28" s="17"/>
      <c r="P28" s="17"/>
      <c r="Q28" s="232"/>
      <c r="R28" s="17"/>
    </row>
    <row r="29" spans="1:18" ht="54" customHeight="1" thickBot="1">
      <c r="A29" s="330" t="s">
        <v>286</v>
      </c>
      <c r="B29" s="222"/>
      <c r="C29" s="222"/>
      <c r="D29" s="222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33"/>
      <c r="R29" s="17"/>
    </row>
    <row r="30" spans="1:9" ht="13.5" thickTop="1">
      <c r="A30" s="175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7" t="s">
        <v>310</v>
      </c>
      <c r="B33" s="17"/>
      <c r="C33" s="17"/>
      <c r="D33" s="17"/>
      <c r="E33" s="329"/>
      <c r="F33" s="329"/>
      <c r="G33" s="17"/>
      <c r="H33" s="17"/>
      <c r="I33" s="17"/>
    </row>
    <row r="34" spans="1:9" ht="15">
      <c r="A34" s="211"/>
      <c r="B34" s="211"/>
      <c r="C34" s="211"/>
      <c r="D34" s="211"/>
      <c r="E34" s="329"/>
      <c r="F34" s="329"/>
      <c r="G34" s="17"/>
      <c r="H34" s="17"/>
      <c r="I34" s="17"/>
    </row>
    <row r="35" spans="1:9" s="329" customFormat="1" ht="15" customHeight="1">
      <c r="A35" s="341" t="s">
        <v>318</v>
      </c>
      <c r="E35"/>
      <c r="F35"/>
      <c r="G35" s="211"/>
      <c r="H35" s="211"/>
      <c r="I35" s="211"/>
    </row>
    <row r="36" spans="1:9" s="329" customFormat="1" ht="15" customHeight="1">
      <c r="A36" s="341"/>
      <c r="E36"/>
      <c r="F36"/>
      <c r="H36" s="211"/>
      <c r="I36" s="211"/>
    </row>
    <row r="37" spans="1:9" s="329" customFormat="1" ht="15" customHeight="1">
      <c r="A37" s="341" t="s">
        <v>319</v>
      </c>
      <c r="E37"/>
      <c r="F37"/>
      <c r="I37" s="211"/>
    </row>
    <row r="38" spans="1:9" s="329" customFormat="1" ht="15" customHeight="1">
      <c r="A38" s="340"/>
      <c r="E38"/>
      <c r="F38"/>
      <c r="I38" s="211"/>
    </row>
    <row r="39" spans="1:9" s="329" customFormat="1" ht="24" customHeight="1">
      <c r="A39" s="839" t="s">
        <v>493</v>
      </c>
      <c r="B39" s="840"/>
      <c r="C39" s="840"/>
      <c r="D39" s="840"/>
      <c r="E39" s="841"/>
      <c r="F39" s="841"/>
      <c r="G39" s="840"/>
      <c r="I39" s="211"/>
    </row>
    <row r="40" spans="1:6" s="329" customFormat="1" ht="15" customHeight="1">
      <c r="A40" s="341"/>
      <c r="B40" s="32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2022-10-21T07:28:06Z</cp:lastPrinted>
  <dcterms:created xsi:type="dcterms:W3CDTF">1996-10-14T23:33:28Z</dcterms:created>
  <dcterms:modified xsi:type="dcterms:W3CDTF">2022-10-21T10:13:12Z</dcterms:modified>
  <cp:category/>
  <cp:version/>
  <cp:contentType/>
  <cp:contentStatus/>
</cp:coreProperties>
</file>